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verwang/Documents/Supply chains/Solar:wind:nuclear/"/>
    </mc:Choice>
  </mc:AlternateContent>
  <xr:revisionPtr revIDLastSave="0" documentId="13_ncr:1_{2642FD44-B9FE-624A-8073-E4F635275D2F}" xr6:coauthVersionLast="47" xr6:coauthVersionMax="47" xr10:uidLastSave="{00000000-0000-0000-0000-000000000000}"/>
  <bookViews>
    <workbookView xWindow="0" yWindow="500" windowWidth="18740" windowHeight="16440" activeTab="4" xr2:uid="{17651845-39C1-084F-855B-9AFF9B93EFAF}"/>
  </bookViews>
  <sheets>
    <sheet name="ES-1 (also Figure 5)" sheetId="3" r:id="rId1"/>
    <sheet name="Figure 1 and Table A-1" sheetId="4" r:id="rId2"/>
    <sheet name="Figure 2 and Table A-2" sheetId="5" r:id="rId3"/>
    <sheet name="Figure 4" sheetId="10" r:id="rId4"/>
    <sheet name="Figure 7" sheetId="8" r:id="rId5"/>
    <sheet name="Figure 8" sheetId="9" r:id="rId6"/>
    <sheet name="Temp" sheetId="1" r:id="rId7"/>
    <sheet name="Template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0" l="1"/>
  <c r="D22" i="10"/>
  <c r="D30" i="8"/>
  <c r="E30" i="8"/>
  <c r="F30" i="8"/>
  <c r="G30" i="8"/>
  <c r="H30" i="8"/>
  <c r="I30" i="8"/>
  <c r="C30" i="8"/>
  <c r="C29" i="8"/>
  <c r="C38" i="8"/>
  <c r="I14" i="8" l="1"/>
  <c r="D38" i="8"/>
  <c r="E38" i="8"/>
  <c r="E29" i="8"/>
  <c r="D29" i="8"/>
  <c r="F31" i="8"/>
  <c r="G31" i="8"/>
  <c r="H31" i="8"/>
  <c r="I35" i="8"/>
  <c r="I31" i="8"/>
  <c r="I34" i="9"/>
  <c r="I14" i="9"/>
  <c r="I30" i="9" s="1"/>
  <c r="D30" i="9"/>
  <c r="E30" i="9"/>
  <c r="F30" i="9"/>
  <c r="G30" i="9"/>
  <c r="H30" i="9"/>
  <c r="C30" i="9"/>
  <c r="F18" i="10"/>
  <c r="G18" i="10"/>
  <c r="H18" i="10"/>
  <c r="I18" i="10"/>
  <c r="C34" i="3"/>
  <c r="D34" i="3"/>
  <c r="E34" i="3"/>
  <c r="F34" i="3"/>
  <c r="G34" i="3"/>
  <c r="H34" i="3"/>
  <c r="I34" i="3"/>
  <c r="J34" i="3"/>
  <c r="B34" i="3"/>
  <c r="C31" i="8"/>
  <c r="D18" i="10"/>
  <c r="D19" i="10" s="1"/>
  <c r="E18" i="10"/>
  <c r="E19" i="10" s="1"/>
  <c r="C18" i="10"/>
  <c r="C19" i="10" s="1"/>
  <c r="C32" i="4"/>
  <c r="I32" i="4"/>
  <c r="H32" i="4"/>
  <c r="G32" i="4"/>
  <c r="F32" i="4"/>
  <c r="E32" i="4"/>
  <c r="D32" i="4"/>
  <c r="D34" i="4" s="1"/>
  <c r="C75" i="2"/>
  <c r="C74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H68" i="2"/>
  <c r="C76" i="2" s="1"/>
  <c r="J68" i="2"/>
  <c r="J71" i="2" s="1"/>
  <c r="L68" i="2"/>
  <c r="N68" i="2"/>
  <c r="P68" i="2"/>
  <c r="R68" i="2"/>
  <c r="Q64" i="2"/>
  <c r="R64" i="2" s="1"/>
  <c r="P64" i="2"/>
  <c r="N64" i="2"/>
  <c r="L64" i="2"/>
  <c r="J64" i="2"/>
  <c r="H64" i="2"/>
  <c r="F64" i="2"/>
  <c r="F68" i="2" s="1"/>
  <c r="F71" i="2" s="1"/>
  <c r="Q63" i="2"/>
  <c r="R63" i="2" s="1"/>
  <c r="O63" i="2"/>
  <c r="P63" i="2" s="1"/>
  <c r="M63" i="2"/>
  <c r="N63" i="2" s="1"/>
  <c r="Q62" i="2"/>
  <c r="R62" i="2" s="1"/>
  <c r="O62" i="2"/>
  <c r="P62" i="2" s="1"/>
  <c r="N62" i="2"/>
  <c r="M62" i="2"/>
  <c r="L62" i="2"/>
  <c r="K62" i="2"/>
  <c r="R61" i="2"/>
  <c r="Q61" i="2"/>
  <c r="O61" i="2"/>
  <c r="P61" i="2" s="1"/>
  <c r="M61" i="2"/>
  <c r="N61" i="2" s="1"/>
  <c r="K61" i="2"/>
  <c r="L61" i="2" s="1"/>
  <c r="I61" i="2"/>
  <c r="J61" i="2" s="1"/>
  <c r="R60" i="2"/>
  <c r="Q60" i="2"/>
  <c r="M60" i="2"/>
  <c r="N60" i="2" s="1"/>
  <c r="L60" i="2"/>
  <c r="K60" i="2"/>
  <c r="J60" i="2"/>
  <c r="I60" i="2"/>
  <c r="G60" i="2"/>
  <c r="H60" i="2" s="1"/>
  <c r="Q59" i="2"/>
  <c r="R59" i="2" s="1"/>
  <c r="K59" i="2"/>
  <c r="L59" i="2" s="1"/>
  <c r="I59" i="2"/>
  <c r="J59" i="2" s="1"/>
  <c r="G59" i="2"/>
  <c r="H59" i="2" s="1"/>
  <c r="E59" i="2"/>
  <c r="F59" i="2" s="1"/>
  <c r="Q58" i="2"/>
  <c r="R58" i="2" s="1"/>
  <c r="H58" i="2"/>
  <c r="G58" i="2"/>
  <c r="E58" i="2"/>
  <c r="F58" i="2" s="1"/>
  <c r="Q57" i="2"/>
  <c r="R57" i="2" s="1"/>
  <c r="M57" i="2"/>
  <c r="N57" i="2" s="1"/>
  <c r="E57" i="2"/>
  <c r="F57" i="2" s="1"/>
  <c r="Q56" i="2"/>
  <c r="R56" i="2" s="1"/>
  <c r="O56" i="2"/>
  <c r="P56" i="2" s="1"/>
  <c r="M56" i="2"/>
  <c r="N56" i="2" s="1"/>
  <c r="K56" i="2"/>
  <c r="L56" i="2" s="1"/>
  <c r="Q55" i="2"/>
  <c r="R55" i="2" s="1"/>
  <c r="P55" i="2"/>
  <c r="O55" i="2"/>
  <c r="N55" i="2"/>
  <c r="M55" i="2"/>
  <c r="Q54" i="2"/>
  <c r="R54" i="2" s="1"/>
  <c r="O54" i="2"/>
  <c r="P54" i="2" s="1"/>
  <c r="M54" i="2"/>
  <c r="N54" i="2" s="1"/>
  <c r="K54" i="2"/>
  <c r="L54" i="2" s="1"/>
  <c r="R53" i="2"/>
  <c r="Q53" i="2"/>
  <c r="O53" i="2"/>
  <c r="P53" i="2" s="1"/>
  <c r="M53" i="2"/>
  <c r="N53" i="2" s="1"/>
  <c r="L53" i="2"/>
  <c r="K53" i="2"/>
  <c r="J53" i="2"/>
  <c r="I53" i="2"/>
  <c r="R52" i="2"/>
  <c r="Q52" i="2"/>
  <c r="M52" i="2"/>
  <c r="N52" i="2" s="1"/>
  <c r="K52" i="2"/>
  <c r="L52" i="2" s="1"/>
  <c r="I52" i="2"/>
  <c r="J52" i="2" s="1"/>
  <c r="G52" i="2"/>
  <c r="H52" i="2" s="1"/>
  <c r="Q51" i="2"/>
  <c r="R51" i="2" s="1"/>
  <c r="K51" i="2"/>
  <c r="L51" i="2" s="1"/>
  <c r="J51" i="2"/>
  <c r="I51" i="2"/>
  <c r="G51" i="2"/>
  <c r="H51" i="2" s="1"/>
  <c r="Q50" i="2"/>
  <c r="R50" i="2" s="1"/>
  <c r="O50" i="2"/>
  <c r="P50" i="2" s="1"/>
  <c r="G50" i="2"/>
  <c r="H50" i="2" s="1"/>
  <c r="E50" i="2"/>
  <c r="F50" i="2" s="1"/>
  <c r="Q49" i="2"/>
  <c r="R49" i="2" s="1"/>
  <c r="M49" i="2"/>
  <c r="N49" i="2" s="1"/>
  <c r="E49" i="2"/>
  <c r="F49" i="2" s="1"/>
  <c r="R48" i="2"/>
  <c r="Q48" i="2"/>
  <c r="P48" i="2"/>
  <c r="O48" i="2"/>
  <c r="M48" i="2"/>
  <c r="N48" i="2" s="1"/>
  <c r="K48" i="2"/>
  <c r="L48" i="2" s="1"/>
  <c r="Q47" i="2"/>
  <c r="R47" i="2" s="1"/>
  <c r="O47" i="2"/>
  <c r="P47" i="2" s="1"/>
  <c r="M47" i="2"/>
  <c r="N47" i="2" s="1"/>
  <c r="Q46" i="2"/>
  <c r="R46" i="2" s="1"/>
  <c r="P46" i="2"/>
  <c r="O46" i="2"/>
  <c r="N46" i="2"/>
  <c r="M46" i="2"/>
  <c r="K46" i="2"/>
  <c r="L46" i="2" s="1"/>
  <c r="R45" i="2"/>
  <c r="Q45" i="2"/>
  <c r="O45" i="2"/>
  <c r="P45" i="2" s="1"/>
  <c r="M45" i="2"/>
  <c r="N45" i="2" s="1"/>
  <c r="K45" i="2"/>
  <c r="L45" i="2" s="1"/>
  <c r="I45" i="2"/>
  <c r="J45" i="2" s="1"/>
  <c r="R44" i="2"/>
  <c r="Q44" i="2"/>
  <c r="M44" i="2"/>
  <c r="N44" i="2" s="1"/>
  <c r="L44" i="2"/>
  <c r="K44" i="2"/>
  <c r="I44" i="2"/>
  <c r="J44" i="2" s="1"/>
  <c r="Q43" i="2"/>
  <c r="R43" i="2" s="1"/>
  <c r="K43" i="2"/>
  <c r="L43" i="2" s="1"/>
  <c r="I43" i="2"/>
  <c r="J43" i="2" s="1"/>
  <c r="G43" i="2"/>
  <c r="H43" i="2" s="1"/>
  <c r="E43" i="2"/>
  <c r="F43" i="2" s="1"/>
  <c r="Q42" i="2"/>
  <c r="R42" i="2" s="1"/>
  <c r="O42" i="2"/>
  <c r="P42" i="2" s="1"/>
  <c r="Q41" i="2"/>
  <c r="R41" i="2" s="1"/>
  <c r="M41" i="2"/>
  <c r="N41" i="2" s="1"/>
  <c r="E41" i="2"/>
  <c r="F41" i="2" s="1"/>
  <c r="Q40" i="2"/>
  <c r="R40" i="2" s="1"/>
  <c r="O40" i="2"/>
  <c r="P40" i="2" s="1"/>
  <c r="M40" i="2"/>
  <c r="N40" i="2" s="1"/>
  <c r="K40" i="2"/>
  <c r="L40" i="2" s="1"/>
  <c r="R39" i="2"/>
  <c r="Q39" i="2"/>
  <c r="O39" i="2"/>
  <c r="P39" i="2" s="1"/>
  <c r="M39" i="2"/>
  <c r="N39" i="2" s="1"/>
  <c r="G39" i="2"/>
  <c r="H39" i="2" s="1"/>
  <c r="Q38" i="2"/>
  <c r="R38" i="2" s="1"/>
  <c r="O38" i="2"/>
  <c r="P38" i="2" s="1"/>
  <c r="M38" i="2"/>
  <c r="N38" i="2" s="1"/>
  <c r="K38" i="2"/>
  <c r="L38" i="2" s="1"/>
  <c r="E38" i="2"/>
  <c r="F38" i="2" s="1"/>
  <c r="O33" i="2"/>
  <c r="O57" i="2" s="1"/>
  <c r="P57" i="2" s="1"/>
  <c r="M33" i="2"/>
  <c r="M58" i="2" s="1"/>
  <c r="N58" i="2" s="1"/>
  <c r="K33" i="2"/>
  <c r="K63" i="2" s="1"/>
  <c r="L63" i="2" s="1"/>
  <c r="I33" i="2"/>
  <c r="I62" i="2" s="1"/>
  <c r="J62" i="2" s="1"/>
  <c r="G33" i="2"/>
  <c r="E33" i="2"/>
  <c r="R29" i="2"/>
  <c r="N29" i="2"/>
  <c r="L29" i="2"/>
  <c r="J29" i="2"/>
  <c r="H29" i="2"/>
  <c r="F29" i="2"/>
  <c r="R28" i="2"/>
  <c r="N28" i="2"/>
  <c r="L28" i="2"/>
  <c r="J28" i="2"/>
  <c r="H28" i="2"/>
  <c r="F28" i="2"/>
  <c r="R27" i="2"/>
  <c r="N27" i="2"/>
  <c r="L27" i="2"/>
  <c r="J27" i="2"/>
  <c r="H27" i="2"/>
  <c r="F27" i="2"/>
  <c r="R26" i="2"/>
  <c r="N26" i="2"/>
  <c r="L26" i="2"/>
  <c r="J26" i="2"/>
  <c r="H26" i="2"/>
  <c r="F26" i="2"/>
  <c r="R25" i="2"/>
  <c r="N25" i="2"/>
  <c r="L25" i="2"/>
  <c r="J25" i="2"/>
  <c r="H25" i="2"/>
  <c r="F25" i="2"/>
  <c r="R24" i="2"/>
  <c r="N24" i="2"/>
  <c r="L24" i="2"/>
  <c r="J24" i="2"/>
  <c r="H24" i="2"/>
  <c r="F24" i="2"/>
  <c r="R23" i="2"/>
  <c r="N23" i="2"/>
  <c r="L23" i="2"/>
  <c r="J23" i="2"/>
  <c r="H23" i="2"/>
  <c r="F23" i="2"/>
  <c r="R22" i="2"/>
  <c r="N22" i="2"/>
  <c r="L22" i="2"/>
  <c r="J22" i="2"/>
  <c r="H22" i="2"/>
  <c r="F22" i="2"/>
  <c r="R21" i="2"/>
  <c r="N21" i="2"/>
  <c r="L21" i="2"/>
  <c r="J21" i="2"/>
  <c r="H21" i="2"/>
  <c r="F21" i="2"/>
  <c r="R20" i="2"/>
  <c r="N20" i="2"/>
  <c r="L20" i="2"/>
  <c r="J20" i="2"/>
  <c r="H20" i="2"/>
  <c r="F20" i="2"/>
  <c r="R19" i="2"/>
  <c r="N19" i="2"/>
  <c r="L19" i="2"/>
  <c r="J19" i="2"/>
  <c r="H19" i="2"/>
  <c r="F19" i="2"/>
  <c r="R18" i="2"/>
  <c r="N18" i="2"/>
  <c r="L18" i="2"/>
  <c r="J18" i="2"/>
  <c r="H18" i="2"/>
  <c r="F18" i="2"/>
  <c r="R17" i="2"/>
  <c r="N17" i="2"/>
  <c r="L17" i="2"/>
  <c r="J17" i="2"/>
  <c r="H17" i="2"/>
  <c r="F17" i="2"/>
  <c r="R16" i="2"/>
  <c r="N16" i="2"/>
  <c r="L16" i="2"/>
  <c r="J16" i="2"/>
  <c r="H16" i="2"/>
  <c r="F16" i="2"/>
  <c r="R15" i="2"/>
  <c r="N15" i="2"/>
  <c r="L15" i="2"/>
  <c r="J15" i="2"/>
  <c r="H15" i="2"/>
  <c r="F15" i="2"/>
  <c r="R14" i="2"/>
  <c r="N14" i="2"/>
  <c r="L14" i="2"/>
  <c r="J14" i="2"/>
  <c r="H14" i="2"/>
  <c r="F14" i="2"/>
  <c r="R13" i="2"/>
  <c r="N13" i="2"/>
  <c r="L13" i="2"/>
  <c r="J13" i="2"/>
  <c r="H13" i="2"/>
  <c r="F13" i="2"/>
  <c r="R12" i="2"/>
  <c r="N12" i="2"/>
  <c r="L12" i="2"/>
  <c r="J12" i="2"/>
  <c r="H12" i="2"/>
  <c r="F12" i="2"/>
  <c r="R11" i="2"/>
  <c r="N11" i="2"/>
  <c r="L11" i="2"/>
  <c r="J11" i="2"/>
  <c r="H11" i="2"/>
  <c r="F11" i="2"/>
  <c r="R10" i="2"/>
  <c r="N10" i="2"/>
  <c r="L10" i="2"/>
  <c r="J10" i="2"/>
  <c r="H10" i="2"/>
  <c r="F10" i="2"/>
  <c r="R9" i="2"/>
  <c r="N9" i="2"/>
  <c r="L9" i="2"/>
  <c r="J9" i="2"/>
  <c r="H9" i="2"/>
  <c r="F9" i="2"/>
  <c r="R8" i="2"/>
  <c r="N8" i="2"/>
  <c r="L8" i="2"/>
  <c r="J8" i="2"/>
  <c r="H8" i="2"/>
  <c r="F8" i="2"/>
  <c r="R7" i="2"/>
  <c r="N7" i="2"/>
  <c r="L7" i="2"/>
  <c r="J7" i="2"/>
  <c r="H7" i="2"/>
  <c r="F7" i="2"/>
  <c r="R6" i="2"/>
  <c r="N6" i="2"/>
  <c r="L6" i="2"/>
  <c r="J6" i="2"/>
  <c r="H6" i="2"/>
  <c r="F6" i="2"/>
  <c r="R5" i="2"/>
  <c r="N5" i="2"/>
  <c r="L5" i="2"/>
  <c r="J5" i="2"/>
  <c r="H5" i="2"/>
  <c r="F5" i="2"/>
  <c r="R4" i="2"/>
  <c r="N4" i="2"/>
  <c r="L4" i="2"/>
  <c r="J4" i="2"/>
  <c r="H4" i="2"/>
  <c r="F4" i="2"/>
  <c r="R44" i="1"/>
  <c r="R39" i="1"/>
  <c r="R40" i="1"/>
  <c r="R41" i="1"/>
  <c r="R42" i="1"/>
  <c r="R43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38" i="1"/>
  <c r="N41" i="1"/>
  <c r="N39" i="1"/>
  <c r="N40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38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4" i="1"/>
  <c r="N27" i="1"/>
  <c r="N20" i="1"/>
  <c r="N18" i="1"/>
  <c r="N4" i="1"/>
  <c r="N7" i="1"/>
  <c r="N5" i="1"/>
  <c r="N6" i="1"/>
  <c r="N8" i="1"/>
  <c r="N9" i="1"/>
  <c r="N10" i="1"/>
  <c r="N11" i="1"/>
  <c r="N12" i="1"/>
  <c r="N13" i="1"/>
  <c r="N14" i="1"/>
  <c r="N15" i="1"/>
  <c r="N16" i="1"/>
  <c r="N17" i="1"/>
  <c r="N19" i="1"/>
  <c r="N21" i="1"/>
  <c r="N22" i="1"/>
  <c r="N23" i="1"/>
  <c r="N24" i="1"/>
  <c r="N25" i="1"/>
  <c r="N26" i="1"/>
  <c r="N28" i="1"/>
  <c r="N29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4" i="1"/>
  <c r="F6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4" i="1"/>
  <c r="E31" i="8" l="1"/>
  <c r="E40" i="8" s="1"/>
  <c r="D31" i="8"/>
  <c r="D32" i="8" s="1"/>
  <c r="C32" i="8"/>
  <c r="C40" i="8"/>
  <c r="H71" i="2"/>
  <c r="C34" i="4"/>
  <c r="E34" i="4"/>
  <c r="E60" i="2"/>
  <c r="F60" i="2" s="1"/>
  <c r="E52" i="2"/>
  <c r="F52" i="2" s="1"/>
  <c r="E44" i="2"/>
  <c r="F44" i="2" s="1"/>
  <c r="E53" i="2"/>
  <c r="F53" i="2" s="1"/>
  <c r="E45" i="2"/>
  <c r="F45" i="2" s="1"/>
  <c r="E61" i="2"/>
  <c r="F61" i="2" s="1"/>
  <c r="E62" i="2"/>
  <c r="F62" i="2" s="1"/>
  <c r="E54" i="2"/>
  <c r="F54" i="2" s="1"/>
  <c r="E46" i="2"/>
  <c r="F46" i="2" s="1"/>
  <c r="E63" i="2"/>
  <c r="F63" i="2" s="1"/>
  <c r="E55" i="2"/>
  <c r="F55" i="2" s="1"/>
  <c r="E47" i="2"/>
  <c r="F47" i="2" s="1"/>
  <c r="E39" i="2"/>
  <c r="F39" i="2" s="1"/>
  <c r="E56" i="2"/>
  <c r="F56" i="2" s="1"/>
  <c r="E48" i="2"/>
  <c r="F48" i="2" s="1"/>
  <c r="E40" i="2"/>
  <c r="F40" i="2" s="1"/>
  <c r="G61" i="2"/>
  <c r="H61" i="2" s="1"/>
  <c r="G53" i="2"/>
  <c r="H53" i="2" s="1"/>
  <c r="G45" i="2"/>
  <c r="H45" i="2" s="1"/>
  <c r="G62" i="2"/>
  <c r="H62" i="2" s="1"/>
  <c r="G54" i="2"/>
  <c r="H54" i="2" s="1"/>
  <c r="G46" i="2"/>
  <c r="H46" i="2" s="1"/>
  <c r="G38" i="2"/>
  <c r="H38" i="2" s="1"/>
  <c r="G63" i="2"/>
  <c r="H63" i="2" s="1"/>
  <c r="G55" i="2"/>
  <c r="H55" i="2" s="1"/>
  <c r="G47" i="2"/>
  <c r="H47" i="2" s="1"/>
  <c r="G56" i="2"/>
  <c r="H56" i="2" s="1"/>
  <c r="G48" i="2"/>
  <c r="H48" i="2" s="1"/>
  <c r="G40" i="2"/>
  <c r="H40" i="2" s="1"/>
  <c r="G57" i="2"/>
  <c r="H57" i="2" s="1"/>
  <c r="G49" i="2"/>
  <c r="H49" i="2" s="1"/>
  <c r="G41" i="2"/>
  <c r="H41" i="2" s="1"/>
  <c r="G44" i="2"/>
  <c r="H44" i="2" s="1"/>
  <c r="E51" i="2"/>
  <c r="F51" i="2" s="1"/>
  <c r="E42" i="2"/>
  <c r="F42" i="2" s="1"/>
  <c r="G42" i="2"/>
  <c r="H42" i="2" s="1"/>
  <c r="I42" i="2"/>
  <c r="J42" i="2" s="1"/>
  <c r="I50" i="2"/>
  <c r="J50" i="2" s="1"/>
  <c r="I58" i="2"/>
  <c r="J58" i="2" s="1"/>
  <c r="I41" i="2"/>
  <c r="J41" i="2" s="1"/>
  <c r="K42" i="2"/>
  <c r="L42" i="2" s="1"/>
  <c r="M43" i="2"/>
  <c r="N43" i="2" s="1"/>
  <c r="O44" i="2"/>
  <c r="P44" i="2" s="1"/>
  <c r="I49" i="2"/>
  <c r="J49" i="2" s="1"/>
  <c r="K50" i="2"/>
  <c r="L50" i="2" s="1"/>
  <c r="M51" i="2"/>
  <c r="N51" i="2" s="1"/>
  <c r="O52" i="2"/>
  <c r="P52" i="2" s="1"/>
  <c r="I57" i="2"/>
  <c r="J57" i="2" s="1"/>
  <c r="K58" i="2"/>
  <c r="L58" i="2" s="1"/>
  <c r="M59" i="2"/>
  <c r="N59" i="2" s="1"/>
  <c r="O60" i="2"/>
  <c r="P60" i="2" s="1"/>
  <c r="I40" i="2"/>
  <c r="J40" i="2" s="1"/>
  <c r="K41" i="2"/>
  <c r="L41" i="2" s="1"/>
  <c r="M42" i="2"/>
  <c r="N42" i="2" s="1"/>
  <c r="O43" i="2"/>
  <c r="P43" i="2" s="1"/>
  <c r="I48" i="2"/>
  <c r="J48" i="2" s="1"/>
  <c r="K49" i="2"/>
  <c r="L49" i="2" s="1"/>
  <c r="M50" i="2"/>
  <c r="N50" i="2" s="1"/>
  <c r="O51" i="2"/>
  <c r="P51" i="2" s="1"/>
  <c r="I56" i="2"/>
  <c r="J56" i="2" s="1"/>
  <c r="K57" i="2"/>
  <c r="L57" i="2" s="1"/>
  <c r="O59" i="2"/>
  <c r="P59" i="2" s="1"/>
  <c r="I39" i="2"/>
  <c r="J39" i="2" s="1"/>
  <c r="I47" i="2"/>
  <c r="J47" i="2" s="1"/>
  <c r="I55" i="2"/>
  <c r="J55" i="2" s="1"/>
  <c r="O58" i="2"/>
  <c r="P58" i="2" s="1"/>
  <c r="I63" i="2"/>
  <c r="J63" i="2" s="1"/>
  <c r="I38" i="2"/>
  <c r="J38" i="2" s="1"/>
  <c r="K39" i="2"/>
  <c r="L39" i="2" s="1"/>
  <c r="O41" i="2"/>
  <c r="P41" i="2" s="1"/>
  <c r="I46" i="2"/>
  <c r="J46" i="2" s="1"/>
  <c r="K47" i="2"/>
  <c r="L47" i="2" s="1"/>
  <c r="O49" i="2"/>
  <c r="P49" i="2" s="1"/>
  <c r="I54" i="2"/>
  <c r="J54" i="2" s="1"/>
  <c r="K55" i="2"/>
  <c r="L55" i="2" s="1"/>
  <c r="E32" i="8" l="1"/>
  <c r="D40" i="8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38" i="1"/>
  <c r="I33" i="1" l="1"/>
  <c r="I38" i="1" l="1"/>
  <c r="I56" i="1"/>
  <c r="I49" i="1"/>
  <c r="I39" i="1"/>
  <c r="I52" i="1"/>
  <c r="I51" i="1"/>
  <c r="I60" i="1"/>
  <c r="I48" i="1"/>
  <c r="I59" i="1"/>
  <c r="I45" i="1"/>
  <c r="I58" i="1"/>
  <c r="I54" i="1"/>
  <c r="I53" i="1"/>
  <c r="I63" i="1"/>
  <c r="I62" i="1"/>
  <c r="I61" i="1"/>
  <c r="I50" i="1"/>
  <c r="I44" i="1"/>
  <c r="I43" i="1"/>
  <c r="I42" i="1"/>
  <c r="I41" i="1"/>
  <c r="I40" i="1"/>
  <c r="I57" i="1"/>
  <c r="I47" i="1"/>
  <c r="I55" i="1"/>
  <c r="I46" i="1"/>
  <c r="E33" i="1"/>
  <c r="G33" i="1"/>
  <c r="K33" i="1"/>
  <c r="M33" i="1"/>
  <c r="O33" i="1"/>
  <c r="K60" i="1" l="1"/>
  <c r="K56" i="1"/>
  <c r="K49" i="1"/>
  <c r="O56" i="1"/>
  <c r="O49" i="1"/>
  <c r="E38" i="1"/>
  <c r="E49" i="1"/>
  <c r="E56" i="1"/>
  <c r="M61" i="1"/>
  <c r="M56" i="1"/>
  <c r="M49" i="1"/>
  <c r="G60" i="1"/>
  <c r="G49" i="1"/>
  <c r="G56" i="1"/>
  <c r="O55" i="1"/>
  <c r="O38" i="1"/>
  <c r="E51" i="1"/>
  <c r="K38" i="1"/>
  <c r="K42" i="1"/>
  <c r="O45" i="1"/>
  <c r="K50" i="1"/>
  <c r="M54" i="1"/>
  <c r="M59" i="1"/>
  <c r="O63" i="1"/>
  <c r="E63" i="1"/>
  <c r="E48" i="1"/>
  <c r="M42" i="1"/>
  <c r="K46" i="1"/>
  <c r="K51" i="1"/>
  <c r="K55" i="1"/>
  <c r="M60" i="1"/>
  <c r="O54" i="1"/>
  <c r="E61" i="1"/>
  <c r="E47" i="1"/>
  <c r="K39" i="1"/>
  <c r="O42" i="1"/>
  <c r="O46" i="1"/>
  <c r="M51" i="1"/>
  <c r="K57" i="1"/>
  <c r="O60" i="1"/>
  <c r="E54" i="1"/>
  <c r="E39" i="1"/>
  <c r="K41" i="1"/>
  <c r="M45" i="1"/>
  <c r="O48" i="1"/>
  <c r="M53" i="1"/>
  <c r="K59" i="1"/>
  <c r="E60" i="1"/>
  <c r="E46" i="1"/>
  <c r="M39" i="1"/>
  <c r="K43" i="1"/>
  <c r="K47" i="1"/>
  <c r="O51" i="1"/>
  <c r="M57" i="1"/>
  <c r="K61" i="1"/>
  <c r="K62" i="1"/>
  <c r="E43" i="1"/>
  <c r="E58" i="1"/>
  <c r="E45" i="1"/>
  <c r="O39" i="1"/>
  <c r="G44" i="1"/>
  <c r="M47" i="1"/>
  <c r="K52" i="1"/>
  <c r="O57" i="1"/>
  <c r="M62" i="1"/>
  <c r="E55" i="1"/>
  <c r="E40" i="1"/>
  <c r="O40" i="1"/>
  <c r="M44" i="1"/>
  <c r="K48" i="1"/>
  <c r="K53" i="1"/>
  <c r="G59" i="1"/>
  <c r="O62" i="1"/>
  <c r="K63" i="1"/>
  <c r="E57" i="1"/>
  <c r="E42" i="1"/>
  <c r="K40" i="1"/>
  <c r="K44" i="1"/>
  <c r="O47" i="1"/>
  <c r="G53" i="1"/>
  <c r="K58" i="1"/>
  <c r="G42" i="1"/>
  <c r="M43" i="1"/>
  <c r="G51" i="1"/>
  <c r="M52" i="1"/>
  <c r="G57" i="1"/>
  <c r="M58" i="1"/>
  <c r="O61" i="1"/>
  <c r="E59" i="1"/>
  <c r="E50" i="1"/>
  <c r="E41" i="1"/>
  <c r="G39" i="1"/>
  <c r="M40" i="1"/>
  <c r="O43" i="1"/>
  <c r="K45" i="1"/>
  <c r="G47" i="1"/>
  <c r="M48" i="1"/>
  <c r="O52" i="1"/>
  <c r="K54" i="1"/>
  <c r="O58" i="1"/>
  <c r="G62" i="1"/>
  <c r="M63" i="1"/>
  <c r="G55" i="1"/>
  <c r="G61" i="1"/>
  <c r="G43" i="1"/>
  <c r="E62" i="1"/>
  <c r="E53" i="1"/>
  <c r="E44" i="1"/>
  <c r="G40" i="1"/>
  <c r="M41" i="1"/>
  <c r="O44" i="1"/>
  <c r="G48" i="1"/>
  <c r="M50" i="1"/>
  <c r="O53" i="1"/>
  <c r="M55" i="1"/>
  <c r="O59" i="1"/>
  <c r="G63" i="1"/>
  <c r="G41" i="1"/>
  <c r="G50" i="1"/>
  <c r="G38" i="1"/>
  <c r="G46" i="1"/>
  <c r="G52" i="1"/>
  <c r="G58" i="1"/>
  <c r="E52" i="1"/>
  <c r="M38" i="1"/>
  <c r="O41" i="1"/>
  <c r="G45" i="1"/>
  <c r="M46" i="1"/>
  <c r="O50" i="1"/>
  <c r="G54" i="1"/>
</calcChain>
</file>

<file path=xl/sharedStrings.xml><?xml version="1.0" encoding="utf-8"?>
<sst xmlns="http://schemas.openxmlformats.org/spreadsheetml/2006/main" count="450" uniqueCount="77">
  <si>
    <t>Nuclear - AP1000</t>
  </si>
  <si>
    <t>Nuclear - EPR</t>
  </si>
  <si>
    <t>Solar PV farm</t>
  </si>
  <si>
    <t>Onshore wind farm</t>
  </si>
  <si>
    <t>Offshore wind farm</t>
  </si>
  <si>
    <t>sum of concrete</t>
  </si>
  <si>
    <t>sum of iron</t>
  </si>
  <si>
    <t>aluminum</t>
  </si>
  <si>
    <t>boron</t>
  </si>
  <si>
    <t>chromium</t>
  </si>
  <si>
    <t>cobalt</t>
  </si>
  <si>
    <t>copper</t>
  </si>
  <si>
    <t>glass and glass-reinforced plastic</t>
  </si>
  <si>
    <t>graphite</t>
  </si>
  <si>
    <t>lead</t>
  </si>
  <si>
    <t>manganese</t>
  </si>
  <si>
    <t>molybdenum</t>
  </si>
  <si>
    <t>nickel</t>
  </si>
  <si>
    <t>niobium</t>
  </si>
  <si>
    <t>silver</t>
  </si>
  <si>
    <t>tin</t>
  </si>
  <si>
    <t>tungsten</t>
  </si>
  <si>
    <t>tons/GW</t>
  </si>
  <si>
    <t>magnesium</t>
  </si>
  <si>
    <t>silicon, solar-grade</t>
  </si>
  <si>
    <t>solar PV cover glass</t>
  </si>
  <si>
    <t>titanium</t>
  </si>
  <si>
    <t>zinc</t>
  </si>
  <si>
    <t>Capacity factor</t>
  </si>
  <si>
    <t>Lifetime (years)</t>
  </si>
  <si>
    <t>Lifetime generation (GWh)</t>
  </si>
  <si>
    <t>kg/GWh</t>
  </si>
  <si>
    <t>uranium</t>
  </si>
  <si>
    <t>non-steel iron</t>
  </si>
  <si>
    <t>iron in steel</t>
  </si>
  <si>
    <t>Advanced nuclear (BWRX-300)</t>
  </si>
  <si>
    <t>lithium</t>
  </si>
  <si>
    <t>phosphate</t>
  </si>
  <si>
    <t>n/a</t>
  </si>
  <si>
    <t>LFP battery storage*</t>
  </si>
  <si>
    <t>RMR</t>
  </si>
  <si>
    <t>Materials</t>
  </si>
  <si>
    <t>Rock</t>
  </si>
  <si>
    <t>coal</t>
  </si>
  <si>
    <t>Coal</t>
  </si>
  <si>
    <t>natural gas</t>
  </si>
  <si>
    <t>Natural Gas</t>
  </si>
  <si>
    <t xml:space="preserve">sum of rare earths </t>
  </si>
  <si>
    <t>sum of rare earths</t>
  </si>
  <si>
    <t>Mining Footprint (sum of kg of rock)</t>
  </si>
  <si>
    <t>% U of Nuclear Mining Footprint</t>
  </si>
  <si>
    <t>Nuke EPR % of Solar</t>
  </si>
  <si>
    <t>Nuke EPR % of Onshore Wind</t>
  </si>
  <si>
    <t>Nuke EPR % of Offshore Wind</t>
  </si>
  <si>
    <t>Coal (Rock)</t>
  </si>
  <si>
    <t>Natural Gas (Rock)</t>
  </si>
  <si>
    <t xml:space="preserve">Coal </t>
  </si>
  <si>
    <t xml:space="preserve">Onshore wind farm </t>
  </si>
  <si>
    <t>Total kg/GWh</t>
  </si>
  <si>
    <t>High utilization, fraction of standard calcaulation</t>
  </si>
  <si>
    <t>Total kg/GWh, Nuclear high utilization</t>
  </si>
  <si>
    <t>lithium (100% hardrock mining)</t>
  </si>
  <si>
    <t>Total tons/GW</t>
  </si>
  <si>
    <t>Total tons/GW if 100% hardrock lithium mining</t>
  </si>
  <si>
    <t>Total kg/GWh if 100% hardrock lithium mining</t>
  </si>
  <si>
    <t>Total kg/GWh if 100% hardrock uranium mining</t>
  </si>
  <si>
    <t>lithium (100% hardrock mining), kg/GWh</t>
  </si>
  <si>
    <t>uranium (100% hardrock mining), kg/GWh</t>
  </si>
  <si>
    <t>GREY DASHED LINES</t>
  </si>
  <si>
    <t>GREEN DASHED LINE</t>
  </si>
  <si>
    <t>BLACK DOTTED LINES</t>
  </si>
  <si>
    <t>uranium fraction of total kg/GWh (default 38.4% hardrock mining case)</t>
  </si>
  <si>
    <t>AP1000</t>
  </si>
  <si>
    <t>EPR</t>
  </si>
  <si>
    <t>Small light-water (BWRX-300)</t>
  </si>
  <si>
    <t>Nuclear</t>
  </si>
  <si>
    <t>LFP battery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</si>
</sst>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0" fillId="3" borderId="1" xfId="0" applyFill="1" applyBorder="1"/>
    <xf numFmtId="2" fontId="1" fillId="0" borderId="0" xfId="0" applyNumberFormat="1" applyFont="1"/>
    <xf numFmtId="43" fontId="1" fillId="0" borderId="0" xfId="1" applyFont="1"/>
    <xf numFmtId="0" fontId="1" fillId="2" borderId="2" xfId="0" applyFont="1" applyFill="1" applyBorder="1" applyAlignment="1">
      <alignment horizontal="center"/>
    </xf>
    <xf numFmtId="1" fontId="1" fillId="2" borderId="1" xfId="0" applyNumberFormat="1" applyFont="1" applyFill="1" applyBorder="1"/>
    <xf numFmtId="1" fontId="1" fillId="3" borderId="1" xfId="0" applyNumberFormat="1" applyFont="1" applyFill="1" applyBorder="1"/>
    <xf numFmtId="1" fontId="0" fillId="2" borderId="1" xfId="0" applyNumberFormat="1" applyFill="1" applyBorder="1"/>
    <xf numFmtId="1" fontId="0" fillId="3" borderId="1" xfId="0" applyNumberFormat="1" applyFill="1" applyBorder="1"/>
    <xf numFmtId="1" fontId="0" fillId="2" borderId="2" xfId="0" applyNumberFormat="1" applyFill="1" applyBorder="1"/>
    <xf numFmtId="3" fontId="0" fillId="2" borderId="1" xfId="0" applyNumberFormat="1" applyFill="1" applyBorder="1"/>
    <xf numFmtId="0" fontId="0" fillId="3" borderId="2" xfId="0" applyFill="1" applyBorder="1"/>
    <xf numFmtId="164" fontId="0" fillId="2" borderId="1" xfId="1" applyNumberFormat="1" applyFont="1" applyFill="1" applyBorder="1"/>
    <xf numFmtId="3" fontId="0" fillId="3" borderId="1" xfId="0" applyNumberFormat="1" applyFill="1" applyBorder="1"/>
    <xf numFmtId="3" fontId="0" fillId="3" borderId="2" xfId="0" applyNumberFormat="1" applyFill="1" applyBorder="1"/>
    <xf numFmtId="2" fontId="0" fillId="0" borderId="0" xfId="0" applyNumberFormat="1"/>
    <xf numFmtId="164" fontId="0" fillId="0" borderId="0" xfId="1" applyNumberFormat="1" applyFont="1"/>
    <xf numFmtId="0" fontId="3" fillId="4" borderId="0" xfId="2"/>
    <xf numFmtId="1" fontId="0" fillId="0" borderId="0" xfId="0" applyNumberFormat="1"/>
    <xf numFmtId="1" fontId="3" fillId="4" borderId="1" xfId="2" applyNumberFormat="1" applyBorder="1"/>
    <xf numFmtId="0" fontId="5" fillId="0" borderId="0" xfId="0" applyFont="1"/>
    <xf numFmtId="0" fontId="4" fillId="0" borderId="0" xfId="0" applyFont="1"/>
    <xf numFmtId="1" fontId="2" fillId="5" borderId="1" xfId="3" applyNumberFormat="1" applyBorder="1"/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6" borderId="1" xfId="4" applyBorder="1"/>
  </cellXfs>
  <cellStyles count="5">
    <cellStyle name="20% - Accent1" xfId="4" builtinId="30"/>
    <cellStyle name="20% - Accent5" xfId="3" builtinId="46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0DC3A8"/>
      <color rgb="FF56A9D5"/>
      <color rgb="FF252A2B"/>
      <color rgb="FFEE5C36"/>
      <color rgb="FF0D4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utura" panose="020B0602020204020303" pitchFamily="34" charset="-79"/>
                <a:cs typeface="Futura" panose="020B0602020204020303" pitchFamily="34" charset="-79"/>
              </a:rPr>
              <a:t>Materials intensity of electricity generation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512774547248563E-2"/>
          <c:y val="7.3561338504169377E-2"/>
          <c:w val="0.72321102056900599"/>
          <c:h val="0.784585140825283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'ES-1 (also Figure 5)'!$A$4</c:f>
              <c:strCache>
                <c:ptCount val="1"/>
                <c:pt idx="0">
                  <c:v>iron in steel</c:v>
                </c:pt>
              </c:strCache>
            </c:strRef>
          </c:tx>
          <c:spPr>
            <a:solidFill>
              <a:srgbClr val="0D4459"/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5)'!$B$4:$H$4</c:f>
              <c:numCache>
                <c:formatCode>0</c:formatCode>
                <c:ptCount val="7"/>
                <c:pt idx="0">
                  <c:v>746.51490733279616</c:v>
                </c:pt>
                <c:pt idx="1">
                  <c:v>1084.9315068493152</c:v>
                </c:pt>
                <c:pt idx="2">
                  <c:v>1247.0991136180501</c:v>
                </c:pt>
                <c:pt idx="3">
                  <c:v>7281.5353881278543</c:v>
                </c:pt>
                <c:pt idx="4">
                  <c:v>15082.191780821917</c:v>
                </c:pt>
                <c:pt idx="5">
                  <c:v>16125.591531755916</c:v>
                </c:pt>
                <c:pt idx="6">
                  <c:v>284.05479452054794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8-461B-9DF5-0DAFC0AD8E4C}"/>
            </c:ext>
          </c:extLst>
        </c:ser>
        <c:ser>
          <c:idx val="1"/>
          <c:order val="1"/>
          <c:tx>
            <c:strRef>
              <c:f>'ES-1 (also Figure 5)'!$A$5</c:f>
              <c:strCache>
                <c:ptCount val="1"/>
                <c:pt idx="0">
                  <c:v>sum of concrete</c:v>
                </c:pt>
              </c:strCache>
            </c:strRef>
          </c:tx>
          <c:spPr>
            <a:solidFill>
              <a:srgbClr val="EE5C36"/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5)'!$B$5:$H$5</c:f>
              <c:numCache>
                <c:formatCode>0</c:formatCode>
                <c:ptCount val="7"/>
                <c:pt idx="0">
                  <c:v>1806.163264392515</c:v>
                </c:pt>
                <c:pt idx="1">
                  <c:v>4212.6287044498167</c:v>
                </c:pt>
                <c:pt idx="2">
                  <c:v>4391.4439520100277</c:v>
                </c:pt>
                <c:pt idx="3">
                  <c:v>1044.1400304414003</c:v>
                </c:pt>
                <c:pt idx="4">
                  <c:v>18004.703196347033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28-461B-9DF5-0DAFC0AD8E4C}"/>
            </c:ext>
          </c:extLst>
        </c:ser>
        <c:ser>
          <c:idx val="2"/>
          <c:order val="2"/>
          <c:tx>
            <c:strRef>
              <c:f>'ES-1 (also Figure 5)'!$A$6</c:f>
              <c:strCache>
                <c:ptCount val="1"/>
                <c:pt idx="0">
                  <c:v>sum of iron</c:v>
                </c:pt>
              </c:strCache>
            </c:strRef>
          </c:tx>
          <c:spPr>
            <a:solidFill>
              <a:srgbClr val="252A2B"/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5)'!$B$6:$H$6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6.2785388127853885</c:v>
                </c:pt>
                <c:pt idx="4">
                  <c:v>1063.7964774951076</c:v>
                </c:pt>
                <c:pt idx="5">
                  <c:v>626.83686176836864</c:v>
                </c:pt>
                <c:pt idx="6">
                  <c:v>680.54794520547944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28-461B-9DF5-0DAFC0AD8E4C}"/>
            </c:ext>
          </c:extLst>
        </c:ser>
        <c:ser>
          <c:idx val="3"/>
          <c:order val="3"/>
          <c:tx>
            <c:strRef>
              <c:f>'ES-1 (also Figure 5)'!$A$7</c:f>
              <c:strCache>
                <c:ptCount val="1"/>
                <c:pt idx="0">
                  <c:v>sum of rare earths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5)'!$B$7:$H$7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182.88323548597521</c:v>
                </c:pt>
                <c:pt idx="5">
                  <c:v>397.89677597896781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28-461B-9DF5-0DAFC0AD8E4C}"/>
            </c:ext>
          </c:extLst>
        </c:ser>
        <c:ser>
          <c:idx val="4"/>
          <c:order val="4"/>
          <c:tx>
            <c:strRef>
              <c:f>'ES-1 (also Figure 5)'!$A$8</c:f>
              <c:strCache>
                <c:ptCount val="1"/>
                <c:pt idx="0">
                  <c:v>aluminum</c:v>
                </c:pt>
              </c:strCache>
            </c:strRef>
          </c:tx>
          <c:spPr>
            <a:solidFill>
              <a:srgbClr val="56A9D5"/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5)'!$B$8:$H$8</c:f>
              <c:numCache>
                <c:formatCode>0</c:formatCode>
                <c:ptCount val="7"/>
                <c:pt idx="0">
                  <c:v>1.56683678037425</c:v>
                </c:pt>
                <c:pt idx="1">
                  <c:v>1.56683678037425</c:v>
                </c:pt>
                <c:pt idx="2">
                  <c:v>1.56683678037425</c:v>
                </c:pt>
                <c:pt idx="3">
                  <c:v>1252.2355403348554</c:v>
                </c:pt>
                <c:pt idx="4">
                  <c:v>294.15525114155247</c:v>
                </c:pt>
                <c:pt idx="5">
                  <c:v>48.574788985747887</c:v>
                </c:pt>
                <c:pt idx="6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28-461B-9DF5-0DAFC0AD8E4C}"/>
            </c:ext>
          </c:extLst>
        </c:ser>
        <c:ser>
          <c:idx val="5"/>
          <c:order val="5"/>
          <c:tx>
            <c:strRef>
              <c:f>'ES-1 (also Figure 5)'!$A$9</c:f>
              <c:strCache>
                <c:ptCount val="1"/>
                <c:pt idx="0">
                  <c:v>boron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5)'!$B$9:$H$9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5.9491193737769077</c:v>
                </c:pt>
                <c:pt idx="5">
                  <c:v>0.52580600525806009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28-461B-9DF5-0DAFC0AD8E4C}"/>
            </c:ext>
          </c:extLst>
        </c:ser>
        <c:ser>
          <c:idx val="6"/>
          <c:order val="6"/>
          <c:tx>
            <c:strRef>
              <c:f>'ES-1 (also Figure 5)'!$A$10</c:f>
              <c:strCache>
                <c:ptCount val="1"/>
                <c:pt idx="0">
                  <c:v>chromium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5)'!$B$10:$H$10</c:f>
              <c:numCache>
                <c:formatCode>0</c:formatCode>
                <c:ptCount val="7"/>
                <c:pt idx="0">
                  <c:v>201.28928283642222</c:v>
                </c:pt>
                <c:pt idx="1">
                  <c:v>289.08138597904912</c:v>
                </c:pt>
                <c:pt idx="2">
                  <c:v>254.02900886381951</c:v>
                </c:pt>
                <c:pt idx="3">
                  <c:v>43.664383561643838</c:v>
                </c:pt>
                <c:pt idx="4">
                  <c:v>281.80039138943249</c:v>
                </c:pt>
                <c:pt idx="5">
                  <c:v>32.627646326276462</c:v>
                </c:pt>
                <c:pt idx="6">
                  <c:v>165.69863013698628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28-461B-9DF5-0DAFC0AD8E4C}"/>
            </c:ext>
          </c:extLst>
        </c:ser>
        <c:ser>
          <c:idx val="7"/>
          <c:order val="7"/>
          <c:tx>
            <c:strRef>
              <c:f>'ES-1 (also Figure 5)'!$A$11</c:f>
              <c:strCache>
                <c:ptCount val="1"/>
                <c:pt idx="0">
                  <c:v>cobalt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5)'!$B$11:$H$11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33.620352250489233</c:v>
                </c:pt>
                <c:pt idx="5">
                  <c:v>29.714957797149577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28-461B-9DF5-0DAFC0AD8E4C}"/>
            </c:ext>
          </c:extLst>
        </c:ser>
        <c:ser>
          <c:idx val="8"/>
          <c:order val="8"/>
          <c:tx>
            <c:strRef>
              <c:f>'ES-1 (also Figure 5)'!$A$12</c:f>
              <c:strCache>
                <c:ptCount val="1"/>
                <c:pt idx="0">
                  <c:v>copper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5)'!$B$12:$H$12</c:f>
              <c:numCache>
                <c:formatCode>0</c:formatCode>
                <c:ptCount val="7"/>
                <c:pt idx="0">
                  <c:v>1687.9532634971797</c:v>
                </c:pt>
                <c:pt idx="1">
                  <c:v>1687.9532634971797</c:v>
                </c:pt>
                <c:pt idx="2">
                  <c:v>1687.9532634971797</c:v>
                </c:pt>
                <c:pt idx="3">
                  <c:v>23099.31506849315</c:v>
                </c:pt>
                <c:pt idx="4">
                  <c:v>15855.146771037182</c:v>
                </c:pt>
                <c:pt idx="5">
                  <c:v>10654.6699875467</c:v>
                </c:pt>
                <c:pt idx="6">
                  <c:v>24174.246575342462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28-461B-9DF5-0DAFC0AD8E4C}"/>
            </c:ext>
          </c:extLst>
        </c:ser>
        <c:ser>
          <c:idx val="9"/>
          <c:order val="9"/>
          <c:tx>
            <c:strRef>
              <c:f>'ES-1 (also Figure 5)'!$A$13</c:f>
              <c:strCache>
                <c:ptCount val="1"/>
                <c:pt idx="0">
                  <c:v>glass and glass-reinforced plastic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5)'!$B$13:$H$13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94.271626078132925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628-461B-9DF5-0DAFC0AD8E4C}"/>
            </c:ext>
          </c:extLst>
        </c:ser>
        <c:ser>
          <c:idx val="10"/>
          <c:order val="10"/>
          <c:tx>
            <c:strRef>
              <c:f>'ES-1 (also Figure 5)'!$A$14</c:f>
              <c:strCache>
                <c:ptCount val="1"/>
                <c:pt idx="0">
                  <c:v>graphite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5)'!$B$14:$H$14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0.57012393998695365</c:v>
                </c:pt>
                <c:pt idx="5">
                  <c:v>0.36280614362806141</c:v>
                </c:pt>
                <c:pt idx="6">
                  <c:v>1053.5890410958905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28-461B-9DF5-0DAFC0AD8E4C}"/>
            </c:ext>
          </c:extLst>
        </c:ser>
        <c:ser>
          <c:idx val="11"/>
          <c:order val="11"/>
          <c:tx>
            <c:strRef>
              <c:f>'ES-1 (also Figure 5)'!$A$15</c:f>
              <c:strCache>
                <c:ptCount val="1"/>
                <c:pt idx="0">
                  <c:v>lithium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5)'!$B$15:$H$15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628-461B-9DF5-0DAFC0AD8E4C}"/>
            </c:ext>
          </c:extLst>
        </c:ser>
        <c:ser>
          <c:idx val="12"/>
          <c:order val="12"/>
          <c:tx>
            <c:strRef>
              <c:f>'ES-1 (also Figure 5)'!$A$16</c:f>
              <c:strCache>
                <c:ptCount val="1"/>
                <c:pt idx="0">
                  <c:v>lead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5)'!$B$16:$H$16</c:f>
              <c:numCache>
                <c:formatCode>0</c:formatCode>
                <c:ptCount val="7"/>
                <c:pt idx="0">
                  <c:v>5.2600949055421253</c:v>
                </c:pt>
                <c:pt idx="1">
                  <c:v>5.2600949055421253</c:v>
                </c:pt>
                <c:pt idx="2">
                  <c:v>5.2600949055421253</c:v>
                </c:pt>
                <c:pt idx="3">
                  <c:v>3.9637239979705732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628-461B-9DF5-0DAFC0AD8E4C}"/>
            </c:ext>
          </c:extLst>
        </c:ser>
        <c:ser>
          <c:idx val="13"/>
          <c:order val="13"/>
          <c:tx>
            <c:strRef>
              <c:f>'ES-1 (also Figure 5)'!$A$17</c:f>
              <c:strCache>
                <c:ptCount val="1"/>
                <c:pt idx="0">
                  <c:v>magnesium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5)'!$B$17:$H$17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52.162607813292745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628-461B-9DF5-0DAFC0AD8E4C}"/>
            </c:ext>
          </c:extLst>
        </c:ser>
        <c:ser>
          <c:idx val="14"/>
          <c:order val="14"/>
          <c:tx>
            <c:strRef>
              <c:f>'ES-1 (also Figure 5)'!$A$18</c:f>
              <c:strCache>
                <c:ptCount val="1"/>
                <c:pt idx="0">
                  <c:v>manganese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5)'!$B$18:$H$18</c:f>
              <c:numCache>
                <c:formatCode>0</c:formatCode>
                <c:ptCount val="7"/>
                <c:pt idx="0">
                  <c:v>15.560927567373982</c:v>
                </c:pt>
                <c:pt idx="1">
                  <c:v>22.455009401020682</c:v>
                </c:pt>
                <c:pt idx="2">
                  <c:v>21.790222938490466</c:v>
                </c:pt>
                <c:pt idx="3">
                  <c:v>178.76395230847285</c:v>
                </c:pt>
                <c:pt idx="4">
                  <c:v>339.54337899543378</c:v>
                </c:pt>
                <c:pt idx="5">
                  <c:v>372.98325722983253</c:v>
                </c:pt>
                <c:pt idx="6">
                  <c:v>10.246575342465754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628-461B-9DF5-0DAFC0AD8E4C}"/>
            </c:ext>
          </c:extLst>
        </c:ser>
        <c:ser>
          <c:idx val="15"/>
          <c:order val="15"/>
          <c:tx>
            <c:strRef>
              <c:f>'ES-1 (also Figure 5)'!$A$19</c:f>
              <c:strCache>
                <c:ptCount val="1"/>
                <c:pt idx="0">
                  <c:v>molybdenum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5)'!$B$19:$H$19</c:f>
              <c:numCache>
                <c:formatCode>0</c:formatCode>
                <c:ptCount val="7"/>
                <c:pt idx="0">
                  <c:v>20.046557435759691</c:v>
                </c:pt>
                <c:pt idx="1">
                  <c:v>20.046557435759691</c:v>
                </c:pt>
                <c:pt idx="2">
                  <c:v>100.23278717879846</c:v>
                </c:pt>
                <c:pt idx="3">
                  <c:v>141.99644850329781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628-461B-9DF5-0DAFC0AD8E4C}"/>
            </c:ext>
          </c:extLst>
        </c:ser>
        <c:ser>
          <c:idx val="16"/>
          <c:order val="16"/>
          <c:tx>
            <c:strRef>
              <c:f>'ES-1 (also Figure 5)'!$A$20</c:f>
              <c:strCache>
                <c:ptCount val="1"/>
                <c:pt idx="0">
                  <c:v>nickel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5)'!$B$20:$H$20</c:f>
              <c:numCache>
                <c:formatCode>0</c:formatCode>
                <c:ptCount val="7"/>
                <c:pt idx="0">
                  <c:v>1510.8783239323127</c:v>
                </c:pt>
                <c:pt idx="1">
                  <c:v>2167.2710179962396</c:v>
                </c:pt>
                <c:pt idx="2">
                  <c:v>1925.5304861670697</c:v>
                </c:pt>
                <c:pt idx="3">
                  <c:v>3107.5596144089295</c:v>
                </c:pt>
                <c:pt idx="4">
                  <c:v>8222.4396607958242</c:v>
                </c:pt>
                <c:pt idx="5">
                  <c:v>6480.9049398090492</c:v>
                </c:pt>
                <c:pt idx="6">
                  <c:v>1232.8767123287671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628-461B-9DF5-0DAFC0AD8E4C}"/>
            </c:ext>
          </c:extLst>
        </c:ser>
        <c:ser>
          <c:idx val="17"/>
          <c:order val="17"/>
          <c:tx>
            <c:strRef>
              <c:f>'ES-1 (also Figure 5)'!$A$21</c:f>
              <c:strCache>
                <c:ptCount val="1"/>
                <c:pt idx="0">
                  <c:v>niobium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5)'!$B$21:$H$21</c:f>
              <c:numCache>
                <c:formatCode>0</c:formatCode>
                <c:ptCount val="7"/>
                <c:pt idx="0">
                  <c:v>2.1443280508550453</c:v>
                </c:pt>
                <c:pt idx="1">
                  <c:v>2.1443280508550453</c:v>
                </c:pt>
                <c:pt idx="2">
                  <c:v>2.1443280508550453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628-461B-9DF5-0DAFC0AD8E4C}"/>
            </c:ext>
          </c:extLst>
        </c:ser>
        <c:ser>
          <c:idx val="18"/>
          <c:order val="18"/>
          <c:tx>
            <c:strRef>
              <c:f>'ES-1 (also Figure 5)'!$A$22</c:f>
              <c:strCache>
                <c:ptCount val="1"/>
                <c:pt idx="0">
                  <c:v>phosphate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5)'!$B$22:$H$22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1887.1232876712329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628-461B-9DF5-0DAFC0AD8E4C}"/>
            </c:ext>
          </c:extLst>
        </c:ser>
        <c:ser>
          <c:idx val="19"/>
          <c:order val="19"/>
          <c:tx>
            <c:strRef>
              <c:f>'ES-1 (also Figure 5)'!$A$23</c:f>
              <c:strCache>
                <c:ptCount val="1"/>
                <c:pt idx="0">
                  <c:v>silicon, solar-grade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5)'!$B$23:$H$23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116.53348554033487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628-461B-9DF5-0DAFC0AD8E4C}"/>
            </c:ext>
          </c:extLst>
        </c:ser>
        <c:ser>
          <c:idx val="20"/>
          <c:order val="20"/>
          <c:tx>
            <c:strRef>
              <c:f>'ES-1 (also Figure 5)'!$A$24</c:f>
              <c:strCache>
                <c:ptCount val="1"/>
                <c:pt idx="0">
                  <c:v>silver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5)'!$B$24:$H$24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3548.0086250634195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628-461B-9DF5-0DAFC0AD8E4C}"/>
            </c:ext>
          </c:extLst>
        </c:ser>
        <c:ser>
          <c:idx val="21"/>
          <c:order val="21"/>
          <c:tx>
            <c:strRef>
              <c:f>'ES-1 (also Figure 5)'!$A$25</c:f>
              <c:strCache>
                <c:ptCount val="1"/>
                <c:pt idx="0">
                  <c:v>solar PV cover glass</c:v>
                </c:pt>
              </c:strCache>
            </c:strRef>
          </c:tx>
          <c:spPr>
            <a:solidFill>
              <a:srgbClr val="0DC3A8"/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5)'!$B$25:$H$25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1303.4944190766109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628-461B-9DF5-0DAFC0AD8E4C}"/>
            </c:ext>
          </c:extLst>
        </c:ser>
        <c:ser>
          <c:idx val="22"/>
          <c:order val="22"/>
          <c:tx>
            <c:strRef>
              <c:f>'ES-1 (also Figure 5)'!$A$26</c:f>
              <c:strCache>
                <c:ptCount val="1"/>
                <c:pt idx="0">
                  <c:v>tin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5)'!$B$26:$H$26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2405.3145611364794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628-461B-9DF5-0DAFC0AD8E4C}"/>
            </c:ext>
          </c:extLst>
        </c:ser>
        <c:ser>
          <c:idx val="23"/>
          <c:order val="23"/>
          <c:tx>
            <c:strRef>
              <c:f>'ES-1 (also Figure 5)'!$A$27</c:f>
              <c:strCache>
                <c:ptCount val="1"/>
                <c:pt idx="0">
                  <c:v>titanium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5)'!$B$27:$H$27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39.240867579908681</c:v>
                </c:pt>
                <c:pt idx="4">
                  <c:v>78.786692759295491</c:v>
                </c:pt>
                <c:pt idx="5">
                  <c:v>85.61643835616438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628-461B-9DF5-0DAFC0AD8E4C}"/>
            </c:ext>
          </c:extLst>
        </c:ser>
        <c:ser>
          <c:idx val="24"/>
          <c:order val="24"/>
          <c:tx>
            <c:strRef>
              <c:f>'ES-1 (also Figure 5)'!$A$28</c:f>
              <c:strCache>
                <c:ptCount val="1"/>
                <c:pt idx="0">
                  <c:v>tungsten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5)'!$B$28:$H$28</c:f>
              <c:numCache>
                <c:formatCode>0</c:formatCode>
                <c:ptCount val="7"/>
                <c:pt idx="0">
                  <c:v>12.098218282746888</c:v>
                </c:pt>
                <c:pt idx="1">
                  <c:v>12.098218282746888</c:v>
                </c:pt>
                <c:pt idx="2">
                  <c:v>12.098218282746888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628-461B-9DF5-0DAFC0AD8E4C}"/>
            </c:ext>
          </c:extLst>
        </c:ser>
        <c:ser>
          <c:idx val="25"/>
          <c:order val="25"/>
          <c:tx>
            <c:strRef>
              <c:f>'ES-1 (also Figure 5)'!$A$29</c:f>
              <c:strCache>
                <c:ptCount val="1"/>
                <c:pt idx="0">
                  <c:v>zinc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5)'!$B$29:$H$29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1562.4682902080162</c:v>
                </c:pt>
                <c:pt idx="4">
                  <c:v>34.272667971298105</c:v>
                </c:pt>
                <c:pt idx="5">
                  <c:v>26.034315760343159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628-461B-9DF5-0DAFC0AD8E4C}"/>
            </c:ext>
          </c:extLst>
        </c:ser>
        <c:ser>
          <c:idx val="26"/>
          <c:order val="26"/>
          <c:tx>
            <c:strRef>
              <c:f>'ES-1 (also Figure 5)'!$A$30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'ES-1 (also Figure 5)'!$B$3:$J$3</c:f>
              <c:strCache>
                <c:ptCount val="9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 </c:v>
                </c:pt>
                <c:pt idx="5">
                  <c:v>Offshore wind farm</c:v>
                </c:pt>
                <c:pt idx="6">
                  <c:v>LFP battery storage</c:v>
                </c:pt>
                <c:pt idx="7">
                  <c:v>Coal</c:v>
                </c:pt>
                <c:pt idx="8">
                  <c:v>Natural Gas</c:v>
                </c:pt>
              </c:strCache>
            </c:strRef>
          </c:cat>
          <c:val>
            <c:numRef>
              <c:f>'ES-1 (also Figure 5)'!$B$30:$H$30</c:f>
              <c:numCache>
                <c:formatCode>0</c:formatCode>
                <c:ptCount val="7"/>
                <c:pt idx="0">
                  <c:v>3947</c:v>
                </c:pt>
                <c:pt idx="1">
                  <c:v>3947</c:v>
                </c:pt>
                <c:pt idx="2">
                  <c:v>3947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628-461B-9DF5-0DAFC0AD8E4C}"/>
            </c:ext>
          </c:extLst>
        </c:ser>
        <c:ser>
          <c:idx val="27"/>
          <c:order val="27"/>
          <c:tx>
            <c:strRef>
              <c:f>'ES-1 (also Figure 5)'!$A$31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'ES-1 (also Figure 5)'!$B$31:$I$31</c:f>
              <c:numCache>
                <c:formatCode>General</c:formatCode>
                <c:ptCount val="8"/>
                <c:pt idx="7" formatCode="#,##0">
                  <c:v>1179360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628-461B-9DF5-0DAFC0AD8E4C}"/>
            </c:ext>
          </c:extLst>
        </c:ser>
        <c:ser>
          <c:idx val="28"/>
          <c:order val="28"/>
          <c:tx>
            <c:strRef>
              <c:f>'ES-1 (also Figure 5)'!$A$32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'ES-1 (also Figure 5)'!$B$32:$J$32</c:f>
              <c:numCache>
                <c:formatCode>General</c:formatCode>
                <c:ptCount val="9"/>
                <c:pt idx="8" formatCode="#,##0">
                  <c:v>120000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628-461B-9DF5-0DAFC0AD8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2151920"/>
        <c:axId val="631381808"/>
      </c:barChart>
      <c:catAx>
        <c:axId val="63215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>
                    <a:latin typeface="Manuale" panose="02040504050405060204" pitchFamily="18" charset="77"/>
                  </a:rPr>
                  <a:t>Electricity</a:t>
                </a:r>
                <a:r>
                  <a:rPr lang="en-US" sz="1400" b="1" i="0" baseline="0">
                    <a:latin typeface="Manuale" panose="02040504050405060204" pitchFamily="18" charset="77"/>
                  </a:rPr>
                  <a:t> generation source</a:t>
                </a:r>
                <a:endParaRPr lang="en-US" sz="1400" b="1" i="0">
                  <a:latin typeface="Manuale" panose="02040504050405060204" pitchFamily="18" charset="77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631381808"/>
        <c:crosses val="autoZero"/>
        <c:auto val="1"/>
        <c:lblAlgn val="ctr"/>
        <c:lblOffset val="100"/>
        <c:noMultiLvlLbl val="0"/>
      </c:catAx>
      <c:valAx>
        <c:axId val="631381808"/>
        <c:scaling>
          <c:orientation val="minMax"/>
          <c:max val="1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Manuale" panose="02040504050405060204" pitchFamily="18" charset="77"/>
                  </a:rPr>
                  <a:t>kg of rock per GWh generation</a:t>
                </a:r>
              </a:p>
            </c:rich>
          </c:tx>
          <c:layout>
            <c:manualLayout>
              <c:xMode val="edge"/>
              <c:yMode val="edge"/>
              <c:x val="3.592814371257485E-3"/>
              <c:y val="0.217616763136396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63215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utura" panose="020B0602020204020303" pitchFamily="34" charset="-79"/>
                <a:cs typeface="Futura" panose="020B0602020204020303" pitchFamily="34" charset="-79"/>
              </a:rPr>
              <a:t>Materials intensity of clean electricity generation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Template!$B$38</c:f>
              <c:strCache>
                <c:ptCount val="1"/>
                <c:pt idx="0">
                  <c:v>iron in steel</c:v>
                </c:pt>
              </c:strCache>
            </c:strRef>
          </c:tx>
          <c:spPr>
            <a:solidFill>
              <a:srgbClr val="0D4459"/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Template!$E$38:$R$38</c:f>
              <c:numCache>
                <c:formatCode>0</c:formatCode>
                <c:ptCount val="14"/>
                <c:pt idx="0" formatCode="General">
                  <c:v>82.946100814755127</c:v>
                </c:pt>
                <c:pt idx="1">
                  <c:v>746.51490733279616</c:v>
                </c:pt>
                <c:pt idx="2" formatCode="General">
                  <c:v>120.54794520547945</c:v>
                </c:pt>
                <c:pt idx="3">
                  <c:v>1084.9315068493152</c:v>
                </c:pt>
                <c:pt idx="4" formatCode="General">
                  <c:v>138.56656817978333</c:v>
                </c:pt>
                <c:pt idx="5">
                  <c:v>1247.0991136180501</c:v>
                </c:pt>
                <c:pt idx="6" formatCode="General">
                  <c:v>809.05948756976159</c:v>
                </c:pt>
                <c:pt idx="7">
                  <c:v>7281.5353881278543</c:v>
                </c:pt>
                <c:pt idx="8" formatCode="General">
                  <c:v>1675.7990867579908</c:v>
                </c:pt>
                <c:pt idx="9">
                  <c:v>15082.191780821917</c:v>
                </c:pt>
                <c:pt idx="10" formatCode="General">
                  <c:v>1791.732392417324</c:v>
                </c:pt>
                <c:pt idx="11">
                  <c:v>16125.591531755916</c:v>
                </c:pt>
                <c:pt idx="12" formatCode="General">
                  <c:v>31.561643835616437</c:v>
                </c:pt>
                <c:pt idx="13">
                  <c:v>284.05479452054794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E-4048-A880-BBFFBBD75235}"/>
            </c:ext>
          </c:extLst>
        </c:ser>
        <c:ser>
          <c:idx val="1"/>
          <c:order val="1"/>
          <c:tx>
            <c:strRef>
              <c:f>Template!$B$39</c:f>
              <c:strCache>
                <c:ptCount val="1"/>
                <c:pt idx="0">
                  <c:v>sum of concrete</c:v>
                </c:pt>
              </c:strCache>
            </c:strRef>
          </c:tx>
          <c:spPr>
            <a:solidFill>
              <a:srgbClr val="EE5C36"/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Template!$E$39:$R$39</c:f>
              <c:numCache>
                <c:formatCode>0</c:formatCode>
                <c:ptCount val="14"/>
                <c:pt idx="0" formatCode="General">
                  <c:v>516.04664696929001</c:v>
                </c:pt>
                <c:pt idx="1">
                  <c:v>1806.163264392515</c:v>
                </c:pt>
                <c:pt idx="2" formatCode="General">
                  <c:v>1203.6082012713762</c:v>
                </c:pt>
                <c:pt idx="3">
                  <c:v>4212.6287044498167</c:v>
                </c:pt>
                <c:pt idx="4" formatCode="General">
                  <c:v>1254.698272002865</c:v>
                </c:pt>
                <c:pt idx="5">
                  <c:v>4391.4439520100277</c:v>
                </c:pt>
                <c:pt idx="6" formatCode="General">
                  <c:v>298.32572298325721</c:v>
                </c:pt>
                <c:pt idx="7">
                  <c:v>1044.1400304414003</c:v>
                </c:pt>
                <c:pt idx="8" formatCode="General">
                  <c:v>5144.2009132420089</c:v>
                </c:pt>
                <c:pt idx="9">
                  <c:v>18004.703196347033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E-4048-A880-BBFFBBD75235}"/>
            </c:ext>
          </c:extLst>
        </c:ser>
        <c:ser>
          <c:idx val="2"/>
          <c:order val="2"/>
          <c:tx>
            <c:strRef>
              <c:f>Template!$B$40</c:f>
              <c:strCache>
                <c:ptCount val="1"/>
                <c:pt idx="0">
                  <c:v>sum of iron</c:v>
                </c:pt>
              </c:strCache>
            </c:strRef>
          </c:tx>
          <c:spPr>
            <a:solidFill>
              <a:srgbClr val="252A2B"/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Template!$E$40:$R$40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0.69761542364282092</c:v>
                </c:pt>
                <c:pt idx="7">
                  <c:v>6.2785388127853885</c:v>
                </c:pt>
                <c:pt idx="8" formatCode="General">
                  <c:v>118.19960861056751</c:v>
                </c:pt>
                <c:pt idx="9">
                  <c:v>1063.7964774951076</c:v>
                </c:pt>
                <c:pt idx="10" formatCode="General">
                  <c:v>69.648540196485399</c:v>
                </c:pt>
                <c:pt idx="11">
                  <c:v>626.83686176836864</c:v>
                </c:pt>
                <c:pt idx="12" formatCode="General">
                  <c:v>75.61643835616438</c:v>
                </c:pt>
                <c:pt idx="13">
                  <c:v>680.54794520547944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BE-4048-A880-BBFFBBD75235}"/>
            </c:ext>
          </c:extLst>
        </c:ser>
        <c:ser>
          <c:idx val="3"/>
          <c:order val="3"/>
          <c:tx>
            <c:strRef>
              <c:f>Template!$B$41</c:f>
              <c:strCache>
                <c:ptCount val="1"/>
                <c:pt idx="0">
                  <c:v>sum of rare earths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Template!$E$41:$R$41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0.56099151989562945</c:v>
                </c:pt>
                <c:pt idx="9">
                  <c:v>182.88323548597521</c:v>
                </c:pt>
                <c:pt idx="10" formatCode="General">
                  <c:v>1.0931230109312302</c:v>
                </c:pt>
                <c:pt idx="11">
                  <c:v>397.89677597896781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BE-4048-A880-BBFFBBD75235}"/>
            </c:ext>
          </c:extLst>
        </c:ser>
        <c:ser>
          <c:idx val="4"/>
          <c:order val="4"/>
          <c:tx>
            <c:strRef>
              <c:f>Template!$B$42</c:f>
              <c:strCache>
                <c:ptCount val="1"/>
                <c:pt idx="0">
                  <c:v>aluminum</c:v>
                </c:pt>
              </c:strCache>
            </c:strRef>
          </c:tx>
          <c:spPr>
            <a:solidFill>
              <a:srgbClr val="56A9D5"/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Template!$E$42:$R$42</c:f>
              <c:numCache>
                <c:formatCode>0</c:formatCode>
                <c:ptCount val="14"/>
                <c:pt idx="0" formatCode="General">
                  <c:v>0.22383382576775002</c:v>
                </c:pt>
                <c:pt idx="1">
                  <c:v>1.56683678037425</c:v>
                </c:pt>
                <c:pt idx="2" formatCode="General">
                  <c:v>0.22383382576775002</c:v>
                </c:pt>
                <c:pt idx="3">
                  <c:v>1.56683678037425</c:v>
                </c:pt>
                <c:pt idx="4" formatCode="General">
                  <c:v>0.22383382576775002</c:v>
                </c:pt>
                <c:pt idx="5">
                  <c:v>1.56683678037425</c:v>
                </c:pt>
                <c:pt idx="6" formatCode="General">
                  <c:v>178.89079147640791</c:v>
                </c:pt>
                <c:pt idx="7">
                  <c:v>1252.2355403348554</c:v>
                </c:pt>
                <c:pt idx="8" formatCode="General">
                  <c:v>42.022178734507499</c:v>
                </c:pt>
                <c:pt idx="9">
                  <c:v>294.15525114155247</c:v>
                </c:pt>
                <c:pt idx="10" formatCode="General">
                  <c:v>6.9392555693925555</c:v>
                </c:pt>
                <c:pt idx="11">
                  <c:v>48.574788985747887</c:v>
                </c:pt>
                <c:pt idx="12" formatCode="General">
                  <c:v>80</c:v>
                </c:pt>
                <c:pt idx="13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BE-4048-A880-BBFFBBD75235}"/>
            </c:ext>
          </c:extLst>
        </c:ser>
        <c:ser>
          <c:idx val="5"/>
          <c:order val="5"/>
          <c:tx>
            <c:strRef>
              <c:f>Template!$B$43</c:f>
              <c:strCache>
                <c:ptCount val="1"/>
                <c:pt idx="0">
                  <c:v>boron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Template!$E$43:$R$43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0.15655577299412915</c:v>
                </c:pt>
                <c:pt idx="9">
                  <c:v>5.9491193737769077</c:v>
                </c:pt>
                <c:pt idx="10" formatCode="General">
                  <c:v>1.3837000138370002E-2</c:v>
                </c:pt>
                <c:pt idx="11">
                  <c:v>0.52580600525806009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BE-4048-A880-BBFFBBD75235}"/>
            </c:ext>
          </c:extLst>
        </c:ser>
        <c:ser>
          <c:idx val="6"/>
          <c:order val="6"/>
          <c:tx>
            <c:strRef>
              <c:f>Template!$B$44</c:f>
              <c:strCache>
                <c:ptCount val="1"/>
                <c:pt idx="0">
                  <c:v>chromium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Template!$E$44:$R$44</c:f>
              <c:numCache>
                <c:formatCode>0</c:formatCode>
                <c:ptCount val="14"/>
                <c:pt idx="0" formatCode="General">
                  <c:v>11.182737935356791</c:v>
                </c:pt>
                <c:pt idx="1">
                  <c:v>201.28928283642222</c:v>
                </c:pt>
                <c:pt idx="2" formatCode="General">
                  <c:v>16.060076998836063</c:v>
                </c:pt>
                <c:pt idx="3">
                  <c:v>289.08138597904912</c:v>
                </c:pt>
                <c:pt idx="4" formatCode="General">
                  <c:v>14.112722714656639</c:v>
                </c:pt>
                <c:pt idx="5">
                  <c:v>254.02900886381951</c:v>
                </c:pt>
                <c:pt idx="6" formatCode="General">
                  <c:v>2.4257990867579911</c:v>
                </c:pt>
                <c:pt idx="7">
                  <c:v>43.664383561643838</c:v>
                </c:pt>
                <c:pt idx="8" formatCode="General">
                  <c:v>15.655577299412915</c:v>
                </c:pt>
                <c:pt idx="9">
                  <c:v>281.80039138943249</c:v>
                </c:pt>
                <c:pt idx="10" formatCode="General">
                  <c:v>1.8126470181264702</c:v>
                </c:pt>
                <c:pt idx="11">
                  <c:v>32.627646326276462</c:v>
                </c:pt>
                <c:pt idx="12" formatCode="General">
                  <c:v>9.205479452054794</c:v>
                </c:pt>
                <c:pt idx="13">
                  <c:v>165.69863013698628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BE-4048-A880-BBFFBBD75235}"/>
            </c:ext>
          </c:extLst>
        </c:ser>
        <c:ser>
          <c:idx val="7"/>
          <c:order val="7"/>
          <c:tx>
            <c:strRef>
              <c:f>Template!$B$45</c:f>
              <c:strCache>
                <c:ptCount val="1"/>
                <c:pt idx="0">
                  <c:v>cobalt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Template!$E$45:$R$45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3.9138943248532287E-2</c:v>
                </c:pt>
                <c:pt idx="9">
                  <c:v>33.620352250489233</c:v>
                </c:pt>
                <c:pt idx="10" formatCode="General">
                  <c:v>3.4592500345925002E-2</c:v>
                </c:pt>
                <c:pt idx="11">
                  <c:v>29.714957797149577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BE-4048-A880-BBFFBBD75235}"/>
            </c:ext>
          </c:extLst>
        </c:ser>
        <c:ser>
          <c:idx val="8"/>
          <c:order val="8"/>
          <c:tx>
            <c:strRef>
              <c:f>Template!$B$46</c:f>
              <c:strCache>
                <c:ptCount val="1"/>
                <c:pt idx="0">
                  <c:v>copper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Template!$E$46:$R$46</c:f>
              <c:numCache>
                <c:formatCode>0</c:formatCode>
                <c:ptCount val="14"/>
                <c:pt idx="0" formatCode="General">
                  <c:v>3.2903572387859255</c:v>
                </c:pt>
                <c:pt idx="1">
                  <c:v>1687.9532634971797</c:v>
                </c:pt>
                <c:pt idx="2" formatCode="General">
                  <c:v>3.2903572387859255</c:v>
                </c:pt>
                <c:pt idx="3">
                  <c:v>1687.9532634971797</c:v>
                </c:pt>
                <c:pt idx="4" formatCode="General">
                  <c:v>3.2903572387859255</c:v>
                </c:pt>
                <c:pt idx="5">
                  <c:v>1687.9532634971797</c:v>
                </c:pt>
                <c:pt idx="6" formatCode="General">
                  <c:v>45.027904616945712</c:v>
                </c:pt>
                <c:pt idx="7">
                  <c:v>23099.31506849315</c:v>
                </c:pt>
                <c:pt idx="8" formatCode="General">
                  <c:v>30.906718851924332</c:v>
                </c:pt>
                <c:pt idx="9">
                  <c:v>15855.146771037182</c:v>
                </c:pt>
                <c:pt idx="10" formatCode="General">
                  <c:v>20.769337207693372</c:v>
                </c:pt>
                <c:pt idx="11">
                  <c:v>10654.6699875467</c:v>
                </c:pt>
                <c:pt idx="12" formatCode="General">
                  <c:v>47.123287671232873</c:v>
                </c:pt>
                <c:pt idx="13">
                  <c:v>24174.246575342462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BE-4048-A880-BBFFBBD75235}"/>
            </c:ext>
          </c:extLst>
        </c:ser>
        <c:ser>
          <c:idx val="9"/>
          <c:order val="9"/>
          <c:tx>
            <c:strRef>
              <c:f>Template!$B$47</c:f>
              <c:strCache>
                <c:ptCount val="1"/>
                <c:pt idx="0">
                  <c:v>glass and glass-reinforced plastic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Template!$E$47:$R$47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25.478817858954844</c:v>
                </c:pt>
                <c:pt idx="7">
                  <c:v>94.271626078132925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9BE-4048-A880-BBFFBBD75235}"/>
            </c:ext>
          </c:extLst>
        </c:ser>
        <c:ser>
          <c:idx val="10"/>
          <c:order val="10"/>
          <c:tx>
            <c:strRef>
              <c:f>Template!$B$48</c:f>
              <c:strCache>
                <c:ptCount val="1"/>
                <c:pt idx="0">
                  <c:v>graphite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Template!$E$48:$R$48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6.5231572080887146E-2</c:v>
                </c:pt>
                <c:pt idx="9">
                  <c:v>0.57012393998695365</c:v>
                </c:pt>
                <c:pt idx="10" formatCode="General">
                  <c:v>4.1511000415110001E-2</c:v>
                </c:pt>
                <c:pt idx="11">
                  <c:v>0.36280614362806141</c:v>
                </c:pt>
                <c:pt idx="12" formatCode="General">
                  <c:v>120.54794520547945</c:v>
                </c:pt>
                <c:pt idx="13">
                  <c:v>1053.5890410958905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BE-4048-A880-BBFFBBD75235}"/>
            </c:ext>
          </c:extLst>
        </c:ser>
        <c:ser>
          <c:idx val="11"/>
          <c:order val="11"/>
          <c:tx>
            <c:strRef>
              <c:f>Template!$B$49</c:f>
              <c:strCache>
                <c:ptCount val="1"/>
                <c:pt idx="0">
                  <c:v>lithium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Template!$E$49:$R$49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9.8630136986301373</c:v>
                </c:pt>
                <c:pt idx="13">
                  <c:v>16116.164383561645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9BE-4048-A880-BBFFBBD75235}"/>
            </c:ext>
          </c:extLst>
        </c:ser>
        <c:ser>
          <c:idx val="12"/>
          <c:order val="12"/>
          <c:tx>
            <c:strRef>
              <c:f>Template!$B$50</c:f>
              <c:strCache>
                <c:ptCount val="1"/>
                <c:pt idx="0">
                  <c:v>lead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Template!$E$50:$R$50</c:f>
              <c:numCache>
                <c:formatCode>0</c:formatCode>
                <c:ptCount val="14"/>
                <c:pt idx="0" formatCode="General">
                  <c:v>0.1052018981108425</c:v>
                </c:pt>
                <c:pt idx="1">
                  <c:v>5.2600949055421253</c:v>
                </c:pt>
                <c:pt idx="2" formatCode="General">
                  <c:v>0.1052018981108425</c:v>
                </c:pt>
                <c:pt idx="3">
                  <c:v>5.2600949055421253</c:v>
                </c:pt>
                <c:pt idx="4" formatCode="General">
                  <c:v>0.1052018981108425</c:v>
                </c:pt>
                <c:pt idx="5">
                  <c:v>5.2600949055421253</c:v>
                </c:pt>
                <c:pt idx="6" formatCode="General">
                  <c:v>7.9274479959411462E-2</c:v>
                </c:pt>
                <c:pt idx="7">
                  <c:v>3.9637239979705732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9BE-4048-A880-BBFFBBD75235}"/>
            </c:ext>
          </c:extLst>
        </c:ser>
        <c:ser>
          <c:idx val="13"/>
          <c:order val="13"/>
          <c:tx>
            <c:strRef>
              <c:f>Template!$B$51</c:f>
              <c:strCache>
                <c:ptCount val="1"/>
                <c:pt idx="0">
                  <c:v>magnesium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Template!$E$51:$R$51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5.2162607813292743</c:v>
                </c:pt>
                <c:pt idx="7">
                  <c:v>52.162607813292745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9BE-4048-A880-BBFFBBD75235}"/>
            </c:ext>
          </c:extLst>
        </c:ser>
        <c:ser>
          <c:idx val="14"/>
          <c:order val="14"/>
          <c:tx>
            <c:strRef>
              <c:f>Template!$B$52</c:f>
              <c:strCache>
                <c:ptCount val="1"/>
                <c:pt idx="0">
                  <c:v>manganese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Template!$E$52:$R$52</c:f>
              <c:numCache>
                <c:formatCode>0</c:formatCode>
                <c:ptCount val="14"/>
                <c:pt idx="0" formatCode="General">
                  <c:v>1.4146297788521802</c:v>
                </c:pt>
                <c:pt idx="1">
                  <c:v>15.560927567373982</c:v>
                </c:pt>
                <c:pt idx="2" formatCode="General">
                  <c:v>2.0413644910018802</c:v>
                </c:pt>
                <c:pt idx="3">
                  <c:v>22.455009401020682</c:v>
                </c:pt>
                <c:pt idx="4" formatCode="General">
                  <c:v>1.9809293580445877</c:v>
                </c:pt>
                <c:pt idx="5">
                  <c:v>21.790222938490466</c:v>
                </c:pt>
                <c:pt idx="6" formatCode="General">
                  <c:v>16.25126839167935</c:v>
                </c:pt>
                <c:pt idx="7">
                  <c:v>178.76395230847285</c:v>
                </c:pt>
                <c:pt idx="8" formatCode="General">
                  <c:v>30.8675799086758</c:v>
                </c:pt>
                <c:pt idx="9">
                  <c:v>339.54337899543378</c:v>
                </c:pt>
                <c:pt idx="10" formatCode="General">
                  <c:v>33.907568839075687</c:v>
                </c:pt>
                <c:pt idx="11">
                  <c:v>372.98325722983253</c:v>
                </c:pt>
                <c:pt idx="12" formatCode="General">
                  <c:v>0.93150684931506844</c:v>
                </c:pt>
                <c:pt idx="13">
                  <c:v>10.246575342465754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9BE-4048-A880-BBFFBBD75235}"/>
            </c:ext>
          </c:extLst>
        </c:ser>
        <c:ser>
          <c:idx val="15"/>
          <c:order val="15"/>
          <c:tx>
            <c:strRef>
              <c:f>Template!$B$53</c:f>
              <c:strCache>
                <c:ptCount val="1"/>
                <c:pt idx="0">
                  <c:v>molybdenum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Template!$E$53:$R$53</c:f>
              <c:numCache>
                <c:formatCode>0</c:formatCode>
                <c:ptCount val="14"/>
                <c:pt idx="0" formatCode="General">
                  <c:v>4.4766765153550006E-3</c:v>
                </c:pt>
                <c:pt idx="1">
                  <c:v>20.046557435759691</c:v>
                </c:pt>
                <c:pt idx="2" formatCode="General">
                  <c:v>4.4766765153550006E-3</c:v>
                </c:pt>
                <c:pt idx="3">
                  <c:v>20.046557435759691</c:v>
                </c:pt>
                <c:pt idx="4" formatCode="General">
                  <c:v>2.2383382576775003E-2</c:v>
                </c:pt>
                <c:pt idx="5">
                  <c:v>100.23278717879846</c:v>
                </c:pt>
                <c:pt idx="6" formatCode="General">
                  <c:v>3.1709791983764585E-2</c:v>
                </c:pt>
                <c:pt idx="7">
                  <c:v>141.99644850329781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9BE-4048-A880-BBFFBBD75235}"/>
            </c:ext>
          </c:extLst>
        </c:ser>
        <c:ser>
          <c:idx val="16"/>
          <c:order val="16"/>
          <c:tx>
            <c:strRef>
              <c:f>Template!$B$54</c:f>
              <c:strCache>
                <c:ptCount val="1"/>
                <c:pt idx="0">
                  <c:v>nickel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Template!$E$54:$R$54</c:f>
              <c:numCache>
                <c:formatCode>0</c:formatCode>
                <c:ptCount val="14"/>
                <c:pt idx="0" formatCode="General">
                  <c:v>6.0435132957292508</c:v>
                </c:pt>
                <c:pt idx="1">
                  <c:v>1510.8783239323127</c:v>
                </c:pt>
                <c:pt idx="2" formatCode="General">
                  <c:v>8.6690840719849582</c:v>
                </c:pt>
                <c:pt idx="3">
                  <c:v>2167.2710179962396</c:v>
                </c:pt>
                <c:pt idx="4" formatCode="General">
                  <c:v>7.7021219446682787</c:v>
                </c:pt>
                <c:pt idx="5">
                  <c:v>1925.5304861670697</c:v>
                </c:pt>
                <c:pt idx="6" formatCode="General">
                  <c:v>12.430238457635719</c:v>
                </c:pt>
                <c:pt idx="7">
                  <c:v>3107.5596144089295</c:v>
                </c:pt>
                <c:pt idx="8" formatCode="General">
                  <c:v>32.889758643183299</c:v>
                </c:pt>
                <c:pt idx="9">
                  <c:v>8222.4396607958242</c:v>
                </c:pt>
                <c:pt idx="10" formatCode="General">
                  <c:v>25.923619759236196</c:v>
                </c:pt>
                <c:pt idx="11">
                  <c:v>6480.9049398090492</c:v>
                </c:pt>
                <c:pt idx="12" formatCode="General">
                  <c:v>4.9315068493150687</c:v>
                </c:pt>
                <c:pt idx="13">
                  <c:v>1232.8767123287671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BE-4048-A880-BBFFBBD75235}"/>
            </c:ext>
          </c:extLst>
        </c:ser>
        <c:ser>
          <c:idx val="17"/>
          <c:order val="17"/>
          <c:tx>
            <c:strRef>
              <c:f>Template!$B$55</c:f>
              <c:strCache>
                <c:ptCount val="1"/>
                <c:pt idx="0">
                  <c:v>niobium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Template!$E$55:$R$55</c:f>
              <c:numCache>
                <c:formatCode>0</c:formatCode>
                <c:ptCount val="14"/>
                <c:pt idx="0" formatCode="General">
                  <c:v>4.4766765153550006E-3</c:v>
                </c:pt>
                <c:pt idx="1">
                  <c:v>2.1443280508550453</c:v>
                </c:pt>
                <c:pt idx="2" formatCode="General">
                  <c:v>4.4766765153550006E-3</c:v>
                </c:pt>
                <c:pt idx="3">
                  <c:v>2.1443280508550453</c:v>
                </c:pt>
                <c:pt idx="4" formatCode="General">
                  <c:v>4.4766765153550006E-3</c:v>
                </c:pt>
                <c:pt idx="5">
                  <c:v>2.1443280508550453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9BE-4048-A880-BBFFBBD75235}"/>
            </c:ext>
          </c:extLst>
        </c:ser>
        <c:ser>
          <c:idx val="18"/>
          <c:order val="18"/>
          <c:tx>
            <c:strRef>
              <c:f>Template!$B$56</c:f>
              <c:strCache>
                <c:ptCount val="1"/>
                <c:pt idx="0">
                  <c:v>phosphate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Template!$E$56:$R$56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46.027397260273972</c:v>
                </c:pt>
                <c:pt idx="13">
                  <c:v>1887.1232876712329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9BE-4048-A880-BBFFBBD75235}"/>
            </c:ext>
          </c:extLst>
        </c:ser>
        <c:ser>
          <c:idx val="19"/>
          <c:order val="19"/>
          <c:tx>
            <c:strRef>
              <c:f>Template!$B$57</c:f>
              <c:strCache>
                <c:ptCount val="1"/>
                <c:pt idx="0">
                  <c:v>silicon, solar-grade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Template!$E$57:$R$57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38.844495180111622</c:v>
                </c:pt>
                <c:pt idx="7">
                  <c:v>116.53348554033487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9BE-4048-A880-BBFFBBD75235}"/>
            </c:ext>
          </c:extLst>
        </c:ser>
        <c:ser>
          <c:idx val="20"/>
          <c:order val="20"/>
          <c:tx>
            <c:strRef>
              <c:f>Template!$B$58</c:f>
              <c:strCache>
                <c:ptCount val="1"/>
                <c:pt idx="0">
                  <c:v>silver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Template!$E$58:$R$58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0.15854895991882292</c:v>
                </c:pt>
                <c:pt idx="7">
                  <c:v>3548.0086250634195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9BE-4048-A880-BBFFBBD75235}"/>
            </c:ext>
          </c:extLst>
        </c:ser>
        <c:ser>
          <c:idx val="21"/>
          <c:order val="21"/>
          <c:tx>
            <c:strRef>
              <c:f>Template!$B$59</c:f>
              <c:strCache>
                <c:ptCount val="1"/>
                <c:pt idx="0">
                  <c:v>solar PV cover glass</c:v>
                </c:pt>
              </c:strCache>
            </c:strRef>
          </c:tx>
          <c:spPr>
            <a:solidFill>
              <a:srgbClr val="0DC3A8"/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Template!$E$59:$R$59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352.29578893962457</c:v>
                </c:pt>
                <c:pt idx="7">
                  <c:v>1303.4944190766109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9BE-4048-A880-BBFFBBD75235}"/>
            </c:ext>
          </c:extLst>
        </c:ser>
        <c:ser>
          <c:idx val="22"/>
          <c:order val="22"/>
          <c:tx>
            <c:strRef>
              <c:f>Template!$B$60</c:f>
              <c:strCache>
                <c:ptCount val="1"/>
                <c:pt idx="0">
                  <c:v>tin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Template!$E$60:$R$60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1.078132927447996</c:v>
                </c:pt>
                <c:pt idx="7">
                  <c:v>2405.3145611364794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BE-4048-A880-BBFFBBD75235}"/>
            </c:ext>
          </c:extLst>
        </c:ser>
        <c:ser>
          <c:idx val="23"/>
          <c:order val="23"/>
          <c:tx>
            <c:strRef>
              <c:f>Template!$B$61</c:f>
              <c:strCache>
                <c:ptCount val="1"/>
                <c:pt idx="0">
                  <c:v>titanium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Template!$E$61:$R$61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0.39637239979705735</c:v>
                </c:pt>
                <c:pt idx="7">
                  <c:v>39.240867579908681</c:v>
                </c:pt>
                <c:pt idx="8" formatCode="General">
                  <c:v>0.79582517938682318</c:v>
                </c:pt>
                <c:pt idx="9">
                  <c:v>78.786692759295491</c:v>
                </c:pt>
                <c:pt idx="10" formatCode="General">
                  <c:v>0.86481250864812509</c:v>
                </c:pt>
                <c:pt idx="11">
                  <c:v>85.61643835616438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9BE-4048-A880-BBFFBBD75235}"/>
            </c:ext>
          </c:extLst>
        </c:ser>
        <c:ser>
          <c:idx val="24"/>
          <c:order val="24"/>
          <c:tx>
            <c:strRef>
              <c:f>Template!$B$62</c:f>
              <c:strCache>
                <c:ptCount val="1"/>
                <c:pt idx="0">
                  <c:v>tungsten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Template!$E$62:$R$62</c:f>
              <c:numCache>
                <c:formatCode>0</c:formatCode>
                <c:ptCount val="14"/>
                <c:pt idx="0" formatCode="General">
                  <c:v>1.1191691288387502E-2</c:v>
                </c:pt>
                <c:pt idx="1">
                  <c:v>12.098218282746888</c:v>
                </c:pt>
                <c:pt idx="2" formatCode="General">
                  <c:v>1.1191691288387502E-2</c:v>
                </c:pt>
                <c:pt idx="3">
                  <c:v>12.098218282746888</c:v>
                </c:pt>
                <c:pt idx="4" formatCode="General">
                  <c:v>1.1191691288387502E-2</c:v>
                </c:pt>
                <c:pt idx="5">
                  <c:v>12.098218282746888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9BE-4048-A880-BBFFBBD75235}"/>
            </c:ext>
          </c:extLst>
        </c:ser>
        <c:ser>
          <c:idx val="25"/>
          <c:order val="25"/>
          <c:tx>
            <c:strRef>
              <c:f>Template!$B$63</c:f>
              <c:strCache>
                <c:ptCount val="1"/>
                <c:pt idx="0">
                  <c:v>zinc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Template!$E$63:$R$63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22.006595636732623</c:v>
                </c:pt>
                <c:pt idx="7">
                  <c:v>1562.4682902080162</c:v>
                </c:pt>
                <c:pt idx="8" formatCode="General">
                  <c:v>0.48271363339856488</c:v>
                </c:pt>
                <c:pt idx="9">
                  <c:v>34.272667971298105</c:v>
                </c:pt>
                <c:pt idx="10" formatCode="General">
                  <c:v>0.36668050366680505</c:v>
                </c:pt>
                <c:pt idx="11">
                  <c:v>26.034315760343159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9BE-4048-A880-BBFFBBD75235}"/>
            </c:ext>
          </c:extLst>
        </c:ser>
        <c:ser>
          <c:idx val="26"/>
          <c:order val="26"/>
          <c:tx>
            <c:strRef>
              <c:f>Template!$B$64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Template!$E$37:$T$37</c:f>
              <c:strCache>
                <c:ptCount val="16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  <c:pt idx="14">
                  <c:v>Coal</c:v>
                </c:pt>
                <c:pt idx="15">
                  <c:v>Natural Gas</c:v>
                </c:pt>
              </c:strCache>
            </c:strRef>
          </c:cat>
          <c:val>
            <c:numRef>
              <c:f>Template!$E$64:$R$64</c:f>
              <c:numCache>
                <c:formatCode>0</c:formatCode>
                <c:ptCount val="14"/>
                <c:pt idx="0" formatCode="General">
                  <c:v>3.11</c:v>
                </c:pt>
                <c:pt idx="1">
                  <c:v>11270.64</c:v>
                </c:pt>
                <c:pt idx="2" formatCode="General">
                  <c:v>3.11</c:v>
                </c:pt>
                <c:pt idx="3">
                  <c:v>11270.64</c:v>
                </c:pt>
                <c:pt idx="4" formatCode="General">
                  <c:v>3.11</c:v>
                </c:pt>
                <c:pt idx="5">
                  <c:v>11270.64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9BE-4048-A880-BBFFBBD75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2151920"/>
        <c:axId val="631381808"/>
      </c:barChart>
      <c:catAx>
        <c:axId val="63215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>
                    <a:latin typeface="Manuale" panose="02040504050405060204" pitchFamily="18" charset="77"/>
                  </a:rPr>
                  <a:t>Clean electricity</a:t>
                </a:r>
                <a:r>
                  <a:rPr lang="en-US" sz="1400" b="1" i="0" baseline="0">
                    <a:latin typeface="Manuale" panose="02040504050405060204" pitchFamily="18" charset="77"/>
                  </a:rPr>
                  <a:t> generation source</a:t>
                </a:r>
                <a:endParaRPr lang="en-US" sz="1400" b="1" i="0">
                  <a:latin typeface="Manuale" panose="02040504050405060204" pitchFamily="18" charset="77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631381808"/>
        <c:crosses val="autoZero"/>
        <c:auto val="1"/>
        <c:lblAlgn val="ctr"/>
        <c:lblOffset val="100"/>
        <c:noMultiLvlLbl val="0"/>
      </c:catAx>
      <c:valAx>
        <c:axId val="63138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Manuale" panose="02040504050405060204" pitchFamily="18" charset="77"/>
                  </a:rPr>
                  <a:t>kg of rock per GWh generation</a:t>
                </a:r>
              </a:p>
            </c:rich>
          </c:tx>
          <c:layout>
            <c:manualLayout>
              <c:xMode val="edge"/>
              <c:yMode val="edge"/>
              <c:x val="3.592814371257485E-3"/>
              <c:y val="0.217616763136396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63215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utura" panose="020B0602020204020303" pitchFamily="34" charset="-79"/>
                <a:cs typeface="Futura" panose="020B0602020204020303" pitchFamily="34" charset="-79"/>
              </a:rPr>
              <a:t>Materials intensity of clean electricity generation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 and Table A-1'!$B$3</c:f>
              <c:strCache>
                <c:ptCount val="1"/>
                <c:pt idx="0">
                  <c:v>iron in steel</c:v>
                </c:pt>
              </c:strCache>
            </c:strRef>
          </c:tx>
          <c:spPr>
            <a:solidFill>
              <a:srgbClr val="0D4459"/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A-1'!$C$3:$I$3</c:f>
              <c:numCache>
                <c:formatCode>General</c:formatCode>
                <c:ptCount val="7"/>
                <c:pt idx="0">
                  <c:v>82.945999999999998</c:v>
                </c:pt>
                <c:pt idx="1">
                  <c:v>120.548</c:v>
                </c:pt>
                <c:pt idx="2">
                  <c:v>138.56700000000001</c:v>
                </c:pt>
                <c:pt idx="3">
                  <c:v>809.05899999999997</c:v>
                </c:pt>
                <c:pt idx="4">
                  <c:v>1675.799</c:v>
                </c:pt>
                <c:pt idx="5">
                  <c:v>1791.732</c:v>
                </c:pt>
                <c:pt idx="6">
                  <c:v>31.562000000000001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5-41C1-AC6E-665B1607D9FE}"/>
            </c:ext>
          </c:extLst>
        </c:ser>
        <c:ser>
          <c:idx val="1"/>
          <c:order val="1"/>
          <c:tx>
            <c:strRef>
              <c:f>'Figure 1 and Table A-1'!$B$4</c:f>
              <c:strCache>
                <c:ptCount val="1"/>
                <c:pt idx="0">
                  <c:v>sum of concrete</c:v>
                </c:pt>
              </c:strCache>
            </c:strRef>
          </c:tx>
          <c:spPr>
            <a:solidFill>
              <a:srgbClr val="EE5C36"/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A-1'!$C$4:$I$4</c:f>
              <c:numCache>
                <c:formatCode>General</c:formatCode>
                <c:ptCount val="7"/>
                <c:pt idx="0">
                  <c:v>516.04700000000003</c:v>
                </c:pt>
                <c:pt idx="1">
                  <c:v>1203.6079999999999</c:v>
                </c:pt>
                <c:pt idx="2">
                  <c:v>1254.6980000000001</c:v>
                </c:pt>
                <c:pt idx="3">
                  <c:v>298.32600000000002</c:v>
                </c:pt>
                <c:pt idx="4">
                  <c:v>5144.201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5-41C1-AC6E-665B1607D9FE}"/>
            </c:ext>
          </c:extLst>
        </c:ser>
        <c:ser>
          <c:idx val="2"/>
          <c:order val="2"/>
          <c:tx>
            <c:strRef>
              <c:f>'Figure 1 and Table A-1'!$B$5</c:f>
              <c:strCache>
                <c:ptCount val="1"/>
                <c:pt idx="0">
                  <c:v>sum of iron</c:v>
                </c:pt>
              </c:strCache>
            </c:strRef>
          </c:tx>
          <c:spPr>
            <a:solidFill>
              <a:srgbClr val="252A2B"/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A-1'!$C$5:$I$5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0.69799999999999995</c:v>
                </c:pt>
                <c:pt idx="4">
                  <c:v>118.2</c:v>
                </c:pt>
                <c:pt idx="5">
                  <c:v>69.649000000000001</c:v>
                </c:pt>
                <c:pt idx="6">
                  <c:v>75.616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5-41C1-AC6E-665B1607D9FE}"/>
            </c:ext>
          </c:extLst>
        </c:ser>
        <c:ser>
          <c:idx val="3"/>
          <c:order val="3"/>
          <c:tx>
            <c:strRef>
              <c:f>'Figure 1 and Table A-1'!$B$6</c:f>
              <c:strCache>
                <c:ptCount val="1"/>
                <c:pt idx="0">
                  <c:v>sum of rare earths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A-1'!$C$6:$I$6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0.56100000000000005</c:v>
                </c:pt>
                <c:pt idx="5">
                  <c:v>1.093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5-41C1-AC6E-665B1607D9FE}"/>
            </c:ext>
          </c:extLst>
        </c:ser>
        <c:ser>
          <c:idx val="4"/>
          <c:order val="4"/>
          <c:tx>
            <c:strRef>
              <c:f>'Figure 1 and Table A-1'!$B$7</c:f>
              <c:strCache>
                <c:ptCount val="1"/>
                <c:pt idx="0">
                  <c:v>aluminum</c:v>
                </c:pt>
              </c:strCache>
            </c:strRef>
          </c:tx>
          <c:spPr>
            <a:solidFill>
              <a:srgbClr val="56A9D5"/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A-1'!$C$7:$I$7</c:f>
              <c:numCache>
                <c:formatCode>General</c:formatCode>
                <c:ptCount val="7"/>
                <c:pt idx="0">
                  <c:v>0.224</c:v>
                </c:pt>
                <c:pt idx="1">
                  <c:v>0.224</c:v>
                </c:pt>
                <c:pt idx="2">
                  <c:v>0.224</c:v>
                </c:pt>
                <c:pt idx="3">
                  <c:v>178.89099999999999</c:v>
                </c:pt>
                <c:pt idx="4">
                  <c:v>42.021999999999998</c:v>
                </c:pt>
                <c:pt idx="5">
                  <c:v>6.9390000000000001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5-41C1-AC6E-665B1607D9FE}"/>
            </c:ext>
          </c:extLst>
        </c:ser>
        <c:ser>
          <c:idx val="5"/>
          <c:order val="5"/>
          <c:tx>
            <c:strRef>
              <c:f>'Figure 1 and Table A-1'!$B$8</c:f>
              <c:strCache>
                <c:ptCount val="1"/>
                <c:pt idx="0">
                  <c:v>boron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0.157</c:v>
                </c:pt>
                <c:pt idx="5">
                  <c:v>1.2999999999999999E-2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5-41C1-AC6E-665B1607D9FE}"/>
            </c:ext>
          </c:extLst>
        </c:ser>
        <c:ser>
          <c:idx val="6"/>
          <c:order val="6"/>
          <c:tx>
            <c:strRef>
              <c:f>'Figure 1 and Table A-1'!$B$9</c:f>
              <c:strCache>
                <c:ptCount val="1"/>
                <c:pt idx="0">
                  <c:v>chromium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A-1'!$C$9:$I$9</c:f>
              <c:numCache>
                <c:formatCode>General</c:formatCode>
                <c:ptCount val="7"/>
                <c:pt idx="0">
                  <c:v>11.183</c:v>
                </c:pt>
                <c:pt idx="1">
                  <c:v>16.059999999999999</c:v>
                </c:pt>
                <c:pt idx="2">
                  <c:v>14.113</c:v>
                </c:pt>
                <c:pt idx="3">
                  <c:v>2.4260000000000002</c:v>
                </c:pt>
                <c:pt idx="4">
                  <c:v>15.656000000000001</c:v>
                </c:pt>
                <c:pt idx="5">
                  <c:v>1.8129999999999999</c:v>
                </c:pt>
                <c:pt idx="6">
                  <c:v>9.2050000000000001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95-41C1-AC6E-665B1607D9FE}"/>
            </c:ext>
          </c:extLst>
        </c:ser>
        <c:ser>
          <c:idx val="7"/>
          <c:order val="7"/>
          <c:tx>
            <c:strRef>
              <c:f>'Figure 1 and Table A-1'!$B$10</c:f>
              <c:strCache>
                <c:ptCount val="1"/>
                <c:pt idx="0">
                  <c:v>cobalt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3.9E-2</c:v>
                </c:pt>
                <c:pt idx="5">
                  <c:v>3.5000000000000003E-2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95-41C1-AC6E-665B1607D9FE}"/>
            </c:ext>
          </c:extLst>
        </c:ser>
        <c:ser>
          <c:idx val="8"/>
          <c:order val="8"/>
          <c:tx>
            <c:strRef>
              <c:f>'Figure 1 and Table A-1'!$B$11</c:f>
              <c:strCache>
                <c:ptCount val="1"/>
                <c:pt idx="0">
                  <c:v>copper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A-1'!$C$11:$I$11</c:f>
              <c:numCache>
                <c:formatCode>General</c:formatCode>
                <c:ptCount val="7"/>
                <c:pt idx="0">
                  <c:v>3.29</c:v>
                </c:pt>
                <c:pt idx="1">
                  <c:v>3.29</c:v>
                </c:pt>
                <c:pt idx="2">
                  <c:v>3.29</c:v>
                </c:pt>
                <c:pt idx="3">
                  <c:v>45.027999999999999</c:v>
                </c:pt>
                <c:pt idx="4">
                  <c:v>30.907</c:v>
                </c:pt>
                <c:pt idx="5">
                  <c:v>20.768999999999998</c:v>
                </c:pt>
                <c:pt idx="6">
                  <c:v>47.122999999999998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95-41C1-AC6E-665B1607D9FE}"/>
            </c:ext>
          </c:extLst>
        </c:ser>
        <c:ser>
          <c:idx val="9"/>
          <c:order val="9"/>
          <c:tx>
            <c:strRef>
              <c:f>'Figure 1 and Table A-1'!$B$12</c:f>
              <c:strCache>
                <c:ptCount val="1"/>
                <c:pt idx="0">
                  <c:v>glass and glass-reinforced plastic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A-1'!$C$12:$I$12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25.478999999999999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95-41C1-AC6E-665B1607D9FE}"/>
            </c:ext>
          </c:extLst>
        </c:ser>
        <c:ser>
          <c:idx val="10"/>
          <c:order val="10"/>
          <c:tx>
            <c:strRef>
              <c:f>'Figure 1 and Table A-1'!$B$13</c:f>
              <c:strCache>
                <c:ptCount val="1"/>
                <c:pt idx="0">
                  <c:v>graphite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A-1'!$C$13:$I$13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6.5000000000000002E-2</c:v>
                </c:pt>
                <c:pt idx="5">
                  <c:v>4.2000000000000003E-2</c:v>
                </c:pt>
                <c:pt idx="6">
                  <c:v>120.548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95-41C1-AC6E-665B1607D9FE}"/>
            </c:ext>
          </c:extLst>
        </c:ser>
        <c:ser>
          <c:idx val="11"/>
          <c:order val="11"/>
          <c:tx>
            <c:strRef>
              <c:f>'Figure 1 and Table A-1'!$B$14</c:f>
              <c:strCache>
                <c:ptCount val="1"/>
                <c:pt idx="0">
                  <c:v>lithium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A-1'!$C$14:$I$14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9.8629999999999995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95-41C1-AC6E-665B1607D9FE}"/>
            </c:ext>
          </c:extLst>
        </c:ser>
        <c:ser>
          <c:idx val="12"/>
          <c:order val="12"/>
          <c:tx>
            <c:strRef>
              <c:f>'Figure 1 and Table A-1'!$B$15</c:f>
              <c:strCache>
                <c:ptCount val="1"/>
                <c:pt idx="0">
                  <c:v>lead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A-1'!$C$15:$I$15</c:f>
              <c:numCache>
                <c:formatCode>General</c:formatCode>
                <c:ptCount val="7"/>
                <c:pt idx="0">
                  <c:v>0.105</c:v>
                </c:pt>
                <c:pt idx="1">
                  <c:v>0.105</c:v>
                </c:pt>
                <c:pt idx="2">
                  <c:v>0.105</c:v>
                </c:pt>
                <c:pt idx="3">
                  <c:v>7.9000000000000001E-2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95-41C1-AC6E-665B1607D9FE}"/>
            </c:ext>
          </c:extLst>
        </c:ser>
        <c:ser>
          <c:idx val="13"/>
          <c:order val="13"/>
          <c:tx>
            <c:strRef>
              <c:f>'Figure 1 and Table A-1'!$B$16</c:f>
              <c:strCache>
                <c:ptCount val="1"/>
                <c:pt idx="0">
                  <c:v>magnesium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A-1'!$C$16:$I$16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5.2160000000000002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395-41C1-AC6E-665B1607D9FE}"/>
            </c:ext>
          </c:extLst>
        </c:ser>
        <c:ser>
          <c:idx val="14"/>
          <c:order val="14"/>
          <c:tx>
            <c:strRef>
              <c:f>'Figure 1 and Table A-1'!$B$17</c:f>
              <c:strCache>
                <c:ptCount val="1"/>
                <c:pt idx="0">
                  <c:v>manganese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A-1'!$C$17:$I$17</c:f>
              <c:numCache>
                <c:formatCode>General</c:formatCode>
                <c:ptCount val="7"/>
                <c:pt idx="0">
                  <c:v>1.415</c:v>
                </c:pt>
                <c:pt idx="1">
                  <c:v>2.0409999999999999</c:v>
                </c:pt>
                <c:pt idx="2">
                  <c:v>1.9810000000000001</c:v>
                </c:pt>
                <c:pt idx="3">
                  <c:v>16.251000000000001</c:v>
                </c:pt>
                <c:pt idx="4">
                  <c:v>30.867999999999999</c:v>
                </c:pt>
                <c:pt idx="5">
                  <c:v>33.908000000000001</c:v>
                </c:pt>
                <c:pt idx="6">
                  <c:v>0.93200000000000005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395-41C1-AC6E-665B1607D9FE}"/>
            </c:ext>
          </c:extLst>
        </c:ser>
        <c:ser>
          <c:idx val="15"/>
          <c:order val="15"/>
          <c:tx>
            <c:strRef>
              <c:f>'Figure 1 and Table A-1'!$B$18</c:f>
              <c:strCache>
                <c:ptCount val="1"/>
                <c:pt idx="0">
                  <c:v>molybdenum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A-1'!$C$18:$I$18</c:f>
              <c:numCache>
                <c:formatCode>General</c:formatCode>
                <c:ptCount val="7"/>
                <c:pt idx="0">
                  <c:v>4.0000000000000001E-3</c:v>
                </c:pt>
                <c:pt idx="1">
                  <c:v>4.0000000000000001E-3</c:v>
                </c:pt>
                <c:pt idx="2">
                  <c:v>2.1999999999999999E-2</c:v>
                </c:pt>
                <c:pt idx="3">
                  <c:v>3.2000000000000001E-2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395-41C1-AC6E-665B1607D9FE}"/>
            </c:ext>
          </c:extLst>
        </c:ser>
        <c:ser>
          <c:idx val="16"/>
          <c:order val="16"/>
          <c:tx>
            <c:strRef>
              <c:f>'Figure 1 and Table A-1'!$B$19</c:f>
              <c:strCache>
                <c:ptCount val="1"/>
                <c:pt idx="0">
                  <c:v>nickel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A-1'!$C$19:$I$19</c:f>
              <c:numCache>
                <c:formatCode>General</c:formatCode>
                <c:ptCount val="7"/>
                <c:pt idx="0">
                  <c:v>6.0439999999999996</c:v>
                </c:pt>
                <c:pt idx="1">
                  <c:v>8.6690000000000005</c:v>
                </c:pt>
                <c:pt idx="2">
                  <c:v>7.702</c:v>
                </c:pt>
                <c:pt idx="3">
                  <c:v>12.43</c:v>
                </c:pt>
                <c:pt idx="4">
                  <c:v>32.89</c:v>
                </c:pt>
                <c:pt idx="5">
                  <c:v>25.923999999999999</c:v>
                </c:pt>
                <c:pt idx="6">
                  <c:v>4.9320000000000004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395-41C1-AC6E-665B1607D9FE}"/>
            </c:ext>
          </c:extLst>
        </c:ser>
        <c:ser>
          <c:idx val="17"/>
          <c:order val="17"/>
          <c:tx>
            <c:strRef>
              <c:f>'Figure 1 and Table A-1'!$B$20</c:f>
              <c:strCache>
                <c:ptCount val="1"/>
                <c:pt idx="0">
                  <c:v>niobium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A-1'!$C$20:$I$20</c:f>
              <c:numCache>
                <c:formatCode>General</c:formatCode>
                <c:ptCount val="7"/>
                <c:pt idx="0">
                  <c:v>4.0000000000000001E-3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395-41C1-AC6E-665B1607D9FE}"/>
            </c:ext>
          </c:extLst>
        </c:ser>
        <c:ser>
          <c:idx val="18"/>
          <c:order val="18"/>
          <c:tx>
            <c:strRef>
              <c:f>'Figure 1 and Table A-1'!$B$21</c:f>
              <c:strCache>
                <c:ptCount val="1"/>
                <c:pt idx="0">
                  <c:v>phosphate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A-1'!$C$21:$I$21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46.027000000000001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395-41C1-AC6E-665B1607D9FE}"/>
            </c:ext>
          </c:extLst>
        </c:ser>
        <c:ser>
          <c:idx val="19"/>
          <c:order val="19"/>
          <c:tx>
            <c:strRef>
              <c:f>'Figure 1 and Table A-1'!$B$22</c:f>
              <c:strCache>
                <c:ptCount val="1"/>
                <c:pt idx="0">
                  <c:v>silicon, solar-grade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A-1'!$C$22:$I$22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38.844000000000001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395-41C1-AC6E-665B1607D9FE}"/>
            </c:ext>
          </c:extLst>
        </c:ser>
        <c:ser>
          <c:idx val="20"/>
          <c:order val="20"/>
          <c:tx>
            <c:strRef>
              <c:f>'Figure 1 and Table A-1'!$B$23</c:f>
              <c:strCache>
                <c:ptCount val="1"/>
                <c:pt idx="0">
                  <c:v>silver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A-1'!$C$23:$I$23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395-41C1-AC6E-665B1607D9FE}"/>
            </c:ext>
          </c:extLst>
        </c:ser>
        <c:ser>
          <c:idx val="21"/>
          <c:order val="21"/>
          <c:tx>
            <c:strRef>
              <c:f>'Figure 1 and Table A-1'!$B$24</c:f>
              <c:strCache>
                <c:ptCount val="1"/>
                <c:pt idx="0">
                  <c:v>solar PV cover glass</c:v>
                </c:pt>
              </c:strCache>
            </c:strRef>
          </c:tx>
          <c:spPr>
            <a:solidFill>
              <a:srgbClr val="0DC3A8"/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A-1'!$C$24:$I$24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352.29599999999999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395-41C1-AC6E-665B1607D9FE}"/>
            </c:ext>
          </c:extLst>
        </c:ser>
        <c:ser>
          <c:idx val="22"/>
          <c:order val="22"/>
          <c:tx>
            <c:strRef>
              <c:f>'Figure 1 and Table A-1'!$B$25</c:f>
              <c:strCache>
                <c:ptCount val="1"/>
                <c:pt idx="0">
                  <c:v>tin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A-1'!$C$25:$I$25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1.0780000000000001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395-41C1-AC6E-665B1607D9FE}"/>
            </c:ext>
          </c:extLst>
        </c:ser>
        <c:ser>
          <c:idx val="23"/>
          <c:order val="23"/>
          <c:tx>
            <c:strRef>
              <c:f>'Figure 1 and Table A-1'!$B$26</c:f>
              <c:strCache>
                <c:ptCount val="1"/>
                <c:pt idx="0">
                  <c:v>titanium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A-1'!$C$26:$I$26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0.39600000000000002</c:v>
                </c:pt>
                <c:pt idx="4">
                  <c:v>0.79600000000000004</c:v>
                </c:pt>
                <c:pt idx="5">
                  <c:v>0.86499999999999999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395-41C1-AC6E-665B1607D9FE}"/>
            </c:ext>
          </c:extLst>
        </c:ser>
        <c:ser>
          <c:idx val="24"/>
          <c:order val="24"/>
          <c:tx>
            <c:strRef>
              <c:f>'Figure 1 and Table A-1'!$B$27</c:f>
              <c:strCache>
                <c:ptCount val="1"/>
                <c:pt idx="0">
                  <c:v>tungsten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A-1'!$C$27:$I$27</c:f>
              <c:numCache>
                <c:formatCode>General</c:formatCode>
                <c:ptCount val="7"/>
                <c:pt idx="0">
                  <c:v>1.0999999999999999E-2</c:v>
                </c:pt>
                <c:pt idx="1">
                  <c:v>1.0999999999999999E-2</c:v>
                </c:pt>
                <c:pt idx="2">
                  <c:v>1.0999999999999999E-2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395-41C1-AC6E-665B1607D9FE}"/>
            </c:ext>
          </c:extLst>
        </c:ser>
        <c:ser>
          <c:idx val="25"/>
          <c:order val="25"/>
          <c:tx>
            <c:strRef>
              <c:f>'Figure 1 and Table A-1'!$B$28</c:f>
              <c:strCache>
                <c:ptCount val="1"/>
                <c:pt idx="0">
                  <c:v>zinc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A-1'!$C$28:$I$28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22.007000000000001</c:v>
                </c:pt>
                <c:pt idx="4">
                  <c:v>0.48299999999999998</c:v>
                </c:pt>
                <c:pt idx="5">
                  <c:v>0.36699999999999999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395-41C1-AC6E-665B1607D9FE}"/>
            </c:ext>
          </c:extLst>
        </c:ser>
        <c:ser>
          <c:idx val="26"/>
          <c:order val="26"/>
          <c:tx>
            <c:strRef>
              <c:f>'Figure 1 and Table A-1'!$B$29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 and Table A-1'!$C$2:$I$2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1 and Table A-1'!$C$29:$I$29</c:f>
              <c:numCache>
                <c:formatCode>General</c:formatCode>
                <c:ptCount val="7"/>
                <c:pt idx="0">
                  <c:v>3.13</c:v>
                </c:pt>
                <c:pt idx="1">
                  <c:v>3.13</c:v>
                </c:pt>
                <c:pt idx="2">
                  <c:v>3.13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395-41C1-AC6E-665B1607D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2151920"/>
        <c:axId val="631381808"/>
      </c:barChart>
      <c:catAx>
        <c:axId val="63215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>
                    <a:latin typeface="Manuale" panose="02040504050405060204" pitchFamily="18" charset="77"/>
                  </a:rPr>
                  <a:t>Clean electricity</a:t>
                </a:r>
                <a:r>
                  <a:rPr lang="en-US" sz="1400" b="1" i="0" baseline="0">
                    <a:latin typeface="Manuale" panose="02040504050405060204" pitchFamily="18" charset="77"/>
                  </a:rPr>
                  <a:t> generation source</a:t>
                </a:r>
                <a:endParaRPr lang="en-US" sz="1400" b="1" i="0">
                  <a:latin typeface="Manuale" panose="02040504050405060204" pitchFamily="18" charset="77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631381808"/>
        <c:crosses val="autoZero"/>
        <c:auto val="1"/>
        <c:lblAlgn val="ctr"/>
        <c:lblOffset val="100"/>
        <c:noMultiLvlLbl val="0"/>
      </c:catAx>
      <c:valAx>
        <c:axId val="63138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Manuale" panose="02040504050405060204" pitchFamily="18" charset="77"/>
                  </a:rPr>
                  <a:t>kg of material per GWh generation</a:t>
                </a:r>
              </a:p>
            </c:rich>
          </c:tx>
          <c:layout>
            <c:manualLayout>
              <c:xMode val="edge"/>
              <c:yMode val="edge"/>
              <c:x val="3.592814371257485E-3"/>
              <c:y val="0.217616763136396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63215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>
                <a:latin typeface="Futura" panose="020B0602020204020303" pitchFamily="34" charset="-79"/>
                <a:cs typeface="Futura" panose="020B0602020204020303" pitchFamily="34" charset="-79"/>
              </a:rPr>
              <a:t>Materials intensity of different clean electricity generation technologies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 and Table A-2'!$A$17</c:f>
              <c:strCache>
                <c:ptCount val="1"/>
                <c:pt idx="0">
                  <c:v>iron in steel</c:v>
                </c:pt>
              </c:strCache>
            </c:strRef>
          </c:tx>
          <c:spPr>
            <a:solidFill>
              <a:srgbClr val="0D4459"/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A-2'!$B$17:$H$17</c:f>
              <c:numCache>
                <c:formatCode>General</c:formatCode>
                <c:ptCount val="7"/>
                <c:pt idx="0">
                  <c:v>37057</c:v>
                </c:pt>
                <c:pt idx="1">
                  <c:v>53856</c:v>
                </c:pt>
                <c:pt idx="2">
                  <c:v>61906</c:v>
                </c:pt>
                <c:pt idx="3">
                  <c:v>51029</c:v>
                </c:pt>
                <c:pt idx="4">
                  <c:v>128450</c:v>
                </c:pt>
                <c:pt idx="5">
                  <c:v>258977</c:v>
                </c:pt>
                <c:pt idx="6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A3C-B03B-E299507F093D}"/>
            </c:ext>
          </c:extLst>
        </c:ser>
        <c:ser>
          <c:idx val="1"/>
          <c:order val="1"/>
          <c:tx>
            <c:strRef>
              <c:f>'Figure 2 and Table A-2'!$A$18</c:f>
              <c:strCache>
                <c:ptCount val="1"/>
                <c:pt idx="0">
                  <c:v>sum of concrete</c:v>
                </c:pt>
              </c:strCache>
            </c:strRef>
          </c:tx>
          <c:spPr>
            <a:solidFill>
              <a:srgbClr val="EE5C36"/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A-2'!$B$18:$H$18</c:f>
              <c:numCache>
                <c:formatCode>General</c:formatCode>
                <c:ptCount val="7"/>
                <c:pt idx="0">
                  <c:v>230549</c:v>
                </c:pt>
                <c:pt idx="1">
                  <c:v>537724</c:v>
                </c:pt>
                <c:pt idx="2">
                  <c:v>560549</c:v>
                </c:pt>
                <c:pt idx="3">
                  <c:v>18816</c:v>
                </c:pt>
                <c:pt idx="4">
                  <c:v>394303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0D-4A3C-B03B-E299507F093D}"/>
            </c:ext>
          </c:extLst>
        </c:ser>
        <c:ser>
          <c:idx val="2"/>
          <c:order val="2"/>
          <c:tx>
            <c:strRef>
              <c:f>'Figure 2 and Table A-2'!$A$19</c:f>
              <c:strCache>
                <c:ptCount val="1"/>
                <c:pt idx="0">
                  <c:v>non-steel iron</c:v>
                </c:pt>
              </c:strCache>
            </c:strRef>
          </c:tx>
          <c:spPr>
            <a:solidFill>
              <a:srgbClr val="252A2B"/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A-2'!$B$19:$H$19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</c:v>
                </c:pt>
                <c:pt idx="4">
                  <c:v>9060</c:v>
                </c:pt>
                <c:pt idx="5">
                  <c:v>10067</c:v>
                </c:pt>
                <c:pt idx="6">
                  <c:v>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0D-4A3C-B03B-E299507F093D}"/>
            </c:ext>
          </c:extLst>
        </c:ser>
        <c:ser>
          <c:idx val="3"/>
          <c:order val="3"/>
          <c:tx>
            <c:strRef>
              <c:f>'Figure 2 and Table A-2'!$A$20</c:f>
              <c:strCache>
                <c:ptCount val="1"/>
                <c:pt idx="0">
                  <c:v>sum of rare earths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A-2'!$B$20:$H$20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</c:v>
                </c:pt>
                <c:pt idx="5">
                  <c:v>158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0D-4A3C-B03B-E299507F093D}"/>
            </c:ext>
          </c:extLst>
        </c:ser>
        <c:ser>
          <c:idx val="4"/>
          <c:order val="4"/>
          <c:tx>
            <c:strRef>
              <c:f>'Figure 2 and Table A-2'!$A$21</c:f>
              <c:strCache>
                <c:ptCount val="1"/>
                <c:pt idx="0">
                  <c:v>aluminum</c:v>
                </c:pt>
              </c:strCache>
            </c:strRef>
          </c:tx>
          <c:spPr>
            <a:solidFill>
              <a:srgbClr val="56A9D5"/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A-2'!$B$21:$H$21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11283</c:v>
                </c:pt>
                <c:pt idx="4">
                  <c:v>3221</c:v>
                </c:pt>
                <c:pt idx="5">
                  <c:v>1003</c:v>
                </c:pt>
                <c:pt idx="6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0D-4A3C-B03B-E299507F093D}"/>
            </c:ext>
          </c:extLst>
        </c:ser>
        <c:ser>
          <c:idx val="5"/>
          <c:order val="5"/>
          <c:tx>
            <c:strRef>
              <c:f>'Figure 2 and Table A-2'!$A$22</c:f>
              <c:strCache>
                <c:ptCount val="1"/>
                <c:pt idx="0">
                  <c:v>boron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A-2'!$B$22:$H$22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0D-4A3C-B03B-E299507F093D}"/>
            </c:ext>
          </c:extLst>
        </c:ser>
        <c:ser>
          <c:idx val="6"/>
          <c:order val="6"/>
          <c:tx>
            <c:strRef>
              <c:f>'Figure 2 and Table A-2'!$A$23</c:f>
              <c:strCache>
                <c:ptCount val="1"/>
                <c:pt idx="0">
                  <c:v>chromium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A-2'!$B$23:$H$23</c:f>
              <c:numCache>
                <c:formatCode>General</c:formatCode>
                <c:ptCount val="7"/>
                <c:pt idx="0">
                  <c:v>4996</c:v>
                </c:pt>
                <c:pt idx="1">
                  <c:v>7175</c:v>
                </c:pt>
                <c:pt idx="2">
                  <c:v>6305</c:v>
                </c:pt>
                <c:pt idx="3">
                  <c:v>153</c:v>
                </c:pt>
                <c:pt idx="4">
                  <c:v>1200</c:v>
                </c:pt>
                <c:pt idx="5">
                  <c:v>262</c:v>
                </c:pt>
                <c:pt idx="6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0D-4A3C-B03B-E299507F093D}"/>
            </c:ext>
          </c:extLst>
        </c:ser>
        <c:ser>
          <c:idx val="7"/>
          <c:order val="7"/>
          <c:tx>
            <c:strRef>
              <c:f>'Figure 2 and Table A-2'!$A$24</c:f>
              <c:strCache>
                <c:ptCount val="1"/>
                <c:pt idx="0">
                  <c:v>cobalt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A-2'!$B$24:$H$24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0D-4A3C-B03B-E299507F093D}"/>
            </c:ext>
          </c:extLst>
        </c:ser>
        <c:ser>
          <c:idx val="8"/>
          <c:order val="8"/>
          <c:tx>
            <c:strRef>
              <c:f>'Figure 2 and Table A-2'!$A$25</c:f>
              <c:strCache>
                <c:ptCount val="1"/>
                <c:pt idx="0">
                  <c:v>copper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A-2'!$B$25:$H$25</c:f>
              <c:numCache>
                <c:formatCode>General</c:formatCode>
                <c:ptCount val="7"/>
                <c:pt idx="0">
                  <c:v>1470</c:v>
                </c:pt>
                <c:pt idx="1">
                  <c:v>1470</c:v>
                </c:pt>
                <c:pt idx="2">
                  <c:v>1470</c:v>
                </c:pt>
                <c:pt idx="3">
                  <c:v>2840</c:v>
                </c:pt>
                <c:pt idx="4">
                  <c:v>2369</c:v>
                </c:pt>
                <c:pt idx="5">
                  <c:v>3002</c:v>
                </c:pt>
                <c:pt idx="6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0D-4A3C-B03B-E299507F093D}"/>
            </c:ext>
          </c:extLst>
        </c:ser>
        <c:ser>
          <c:idx val="9"/>
          <c:order val="9"/>
          <c:tx>
            <c:strRef>
              <c:f>'Figure 2 and Table A-2'!$A$26</c:f>
              <c:strCache>
                <c:ptCount val="1"/>
                <c:pt idx="0">
                  <c:v>glass and glass-reinforced plastic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A-2'!$B$26:$H$26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1607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0D-4A3C-B03B-E299507F093D}"/>
            </c:ext>
          </c:extLst>
        </c:ser>
        <c:ser>
          <c:idx val="10"/>
          <c:order val="10"/>
          <c:tx>
            <c:strRef>
              <c:f>'Figure 2 and Table A-2'!$A$27</c:f>
              <c:strCache>
                <c:ptCount val="1"/>
                <c:pt idx="0">
                  <c:v>graphite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A-2'!$B$27:$H$27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6</c:v>
                </c:pt>
                <c:pt idx="6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0D-4A3C-B03B-E299507F093D}"/>
            </c:ext>
          </c:extLst>
        </c:ser>
        <c:ser>
          <c:idx val="11"/>
          <c:order val="11"/>
          <c:tx>
            <c:strRef>
              <c:f>'Figure 2 and Table A-2'!$A$28</c:f>
              <c:strCache>
                <c:ptCount val="1"/>
                <c:pt idx="0">
                  <c:v>lithium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A-2'!$B$28:$H$28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40D-4A3C-B03B-E299507F093D}"/>
            </c:ext>
          </c:extLst>
        </c:ser>
        <c:ser>
          <c:idx val="12"/>
          <c:order val="12"/>
          <c:tx>
            <c:strRef>
              <c:f>'Figure 2 and Table A-2'!$A$29</c:f>
              <c:strCache>
                <c:ptCount val="1"/>
                <c:pt idx="0">
                  <c:v>lead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A-2'!$B$29:$H$29</c:f>
              <c:numCache>
                <c:formatCode>General</c:formatCode>
                <c:ptCount val="7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40D-4A3C-B03B-E299507F093D}"/>
            </c:ext>
          </c:extLst>
        </c:ser>
        <c:ser>
          <c:idx val="13"/>
          <c:order val="13"/>
          <c:tx>
            <c:strRef>
              <c:f>'Figure 2 and Table A-2'!$A$30</c:f>
              <c:strCache>
                <c:ptCount val="1"/>
                <c:pt idx="0">
                  <c:v>magnesium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A-2'!$B$30:$H$30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40D-4A3C-B03B-E299507F093D}"/>
            </c:ext>
          </c:extLst>
        </c:ser>
        <c:ser>
          <c:idx val="14"/>
          <c:order val="14"/>
          <c:tx>
            <c:strRef>
              <c:f>'Figure 2 and Table A-2'!$A$31</c:f>
              <c:strCache>
                <c:ptCount val="1"/>
                <c:pt idx="0">
                  <c:v>manganese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A-2'!$B$31:$H$31</c:f>
              <c:numCache>
                <c:formatCode>General</c:formatCode>
                <c:ptCount val="7"/>
                <c:pt idx="0">
                  <c:v>632</c:v>
                </c:pt>
                <c:pt idx="1">
                  <c:v>912</c:v>
                </c:pt>
                <c:pt idx="2">
                  <c:v>885</c:v>
                </c:pt>
                <c:pt idx="3">
                  <c:v>1025</c:v>
                </c:pt>
                <c:pt idx="4">
                  <c:v>2366</c:v>
                </c:pt>
                <c:pt idx="5">
                  <c:v>4901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0D-4A3C-B03B-E299507F093D}"/>
            </c:ext>
          </c:extLst>
        </c:ser>
        <c:ser>
          <c:idx val="15"/>
          <c:order val="15"/>
          <c:tx>
            <c:strRef>
              <c:f>'Figure 2 and Table A-2'!$A$32</c:f>
              <c:strCache>
                <c:ptCount val="1"/>
                <c:pt idx="0">
                  <c:v>molybdenum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A-2'!$B$32:$H$32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40D-4A3C-B03B-E299507F093D}"/>
            </c:ext>
          </c:extLst>
        </c:ser>
        <c:ser>
          <c:idx val="16"/>
          <c:order val="16"/>
          <c:tx>
            <c:strRef>
              <c:f>'Figure 2 and Table A-2'!$A$33</c:f>
              <c:strCache>
                <c:ptCount val="1"/>
                <c:pt idx="0">
                  <c:v>nickel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A-2'!$B$33:$H$33</c:f>
              <c:numCache>
                <c:formatCode>General</c:formatCode>
                <c:ptCount val="7"/>
                <c:pt idx="0">
                  <c:v>2700</c:v>
                </c:pt>
                <c:pt idx="1">
                  <c:v>3873</c:v>
                </c:pt>
                <c:pt idx="2">
                  <c:v>3441</c:v>
                </c:pt>
                <c:pt idx="3">
                  <c:v>784</c:v>
                </c:pt>
                <c:pt idx="4">
                  <c:v>2521</c:v>
                </c:pt>
                <c:pt idx="5">
                  <c:v>3747</c:v>
                </c:pt>
                <c:pt idx="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40D-4A3C-B03B-E299507F093D}"/>
            </c:ext>
          </c:extLst>
        </c:ser>
        <c:ser>
          <c:idx val="17"/>
          <c:order val="17"/>
          <c:tx>
            <c:strRef>
              <c:f>'Figure 2 and Table A-2'!$A$34</c:f>
              <c:strCache>
                <c:ptCount val="1"/>
                <c:pt idx="0">
                  <c:v>niobium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A-2'!$B$34:$H$34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40D-4A3C-B03B-E299507F093D}"/>
            </c:ext>
          </c:extLst>
        </c:ser>
        <c:ser>
          <c:idx val="18"/>
          <c:order val="18"/>
          <c:tx>
            <c:strRef>
              <c:f>'Figure 2 and Table A-2'!$A$35</c:f>
              <c:strCache>
                <c:ptCount val="1"/>
                <c:pt idx="0">
                  <c:v>phosphate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A-2'!$B$35:$H$35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40D-4A3C-B03B-E299507F093D}"/>
            </c:ext>
          </c:extLst>
        </c:ser>
        <c:ser>
          <c:idx val="19"/>
          <c:order val="19"/>
          <c:tx>
            <c:strRef>
              <c:f>'Figure 2 and Table A-2'!$A$36</c:f>
              <c:strCache>
                <c:ptCount val="1"/>
                <c:pt idx="0">
                  <c:v>silicon, solar-grade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A-2'!$B$36:$H$36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40D-4A3C-B03B-E299507F093D}"/>
            </c:ext>
          </c:extLst>
        </c:ser>
        <c:ser>
          <c:idx val="20"/>
          <c:order val="20"/>
          <c:tx>
            <c:strRef>
              <c:f>'Figure 2 and Table A-2'!$A$37</c:f>
              <c:strCache>
                <c:ptCount val="1"/>
                <c:pt idx="0">
                  <c:v>silver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A-2'!$B$37:$H$37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40D-4A3C-B03B-E299507F093D}"/>
            </c:ext>
          </c:extLst>
        </c:ser>
        <c:ser>
          <c:idx val="21"/>
          <c:order val="21"/>
          <c:tx>
            <c:strRef>
              <c:f>'Figure 2 and Table A-2'!$A$38</c:f>
              <c:strCache>
                <c:ptCount val="1"/>
                <c:pt idx="0">
                  <c:v>solar PV cover glass</c:v>
                </c:pt>
              </c:strCache>
            </c:strRef>
          </c:tx>
          <c:spPr>
            <a:solidFill>
              <a:srgbClr val="0DC3A8"/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A-2'!$B$38:$H$38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22220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40D-4A3C-B03B-E299507F093D}"/>
            </c:ext>
          </c:extLst>
        </c:ser>
        <c:ser>
          <c:idx val="22"/>
          <c:order val="22"/>
          <c:tx>
            <c:strRef>
              <c:f>'Figure 2 and Table A-2'!$A$39</c:f>
              <c:strCache>
                <c:ptCount val="1"/>
                <c:pt idx="0">
                  <c:v>tin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A-2'!$B$39:$H$39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40D-4A3C-B03B-E299507F093D}"/>
            </c:ext>
          </c:extLst>
        </c:ser>
        <c:ser>
          <c:idx val="23"/>
          <c:order val="23"/>
          <c:tx>
            <c:strRef>
              <c:f>'Figure 2 and Table A-2'!$A$40</c:f>
              <c:strCache>
                <c:ptCount val="1"/>
                <c:pt idx="0">
                  <c:v>titanium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A-2'!$B$40:$H$40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61</c:v>
                </c:pt>
                <c:pt idx="5">
                  <c:v>125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40D-4A3C-B03B-E299507F093D}"/>
            </c:ext>
          </c:extLst>
        </c:ser>
        <c:ser>
          <c:idx val="24"/>
          <c:order val="24"/>
          <c:tx>
            <c:strRef>
              <c:f>'Figure 2 and Table A-2'!$A$41</c:f>
              <c:strCache>
                <c:ptCount val="1"/>
                <c:pt idx="0">
                  <c:v>tungsten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A-2'!$B$41:$H$41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40D-4A3C-B03B-E299507F093D}"/>
            </c:ext>
          </c:extLst>
        </c:ser>
        <c:ser>
          <c:idx val="25"/>
          <c:order val="25"/>
          <c:tx>
            <c:strRef>
              <c:f>'Figure 2 and Table A-2'!$A$42</c:f>
              <c:strCache>
                <c:ptCount val="1"/>
                <c:pt idx="0">
                  <c:v>zinc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 and Table A-2'!$B$16:$H$16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2 and Table A-2'!$B$42:$H$42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1388</c:v>
                </c:pt>
                <c:pt idx="4">
                  <c:v>37</c:v>
                </c:pt>
                <c:pt idx="5">
                  <c:v>53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40D-4A3C-B03B-E299507F0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394032"/>
        <c:axId val="1121066575"/>
      </c:barChart>
      <c:catAx>
        <c:axId val="47239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>
                    <a:latin typeface="Manuale" panose="02040504050405060204" pitchFamily="18" charset="77"/>
                  </a:rPr>
                  <a:t>Clean electricity generation source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1121066575"/>
        <c:crosses val="autoZero"/>
        <c:auto val="1"/>
        <c:lblAlgn val="ctr"/>
        <c:lblOffset val="100"/>
        <c:noMultiLvlLbl val="0"/>
      </c:catAx>
      <c:valAx>
        <c:axId val="112106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>
                    <a:latin typeface="Manuale" panose="02040504050405060204" pitchFamily="18" charset="77"/>
                  </a:rPr>
                  <a:t>tons of material per GW</a:t>
                </a:r>
                <a:r>
                  <a:rPr lang="en-US" sz="1400" b="1" i="0" baseline="0">
                    <a:latin typeface="Manuale" panose="02040504050405060204" pitchFamily="18" charset="77"/>
                  </a:rPr>
                  <a:t> capacity</a:t>
                </a:r>
                <a:endParaRPr lang="en-US" sz="1400" b="1" i="0">
                  <a:latin typeface="Manuale" panose="02040504050405060204" pitchFamily="18" charset="77"/>
                </a:endParaRPr>
              </a:p>
            </c:rich>
          </c:tx>
          <c:layout>
            <c:manualLayout>
              <c:xMode val="edge"/>
              <c:yMode val="edge"/>
              <c:x val="3.5608308605341245E-3"/>
              <c:y val="0.30217268944043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47239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utura" panose="020B0602020204020303" pitchFamily="34" charset="-79"/>
                <a:cs typeface="Futura" panose="020B0602020204020303" pitchFamily="34" charset="-79"/>
              </a:rPr>
              <a:t>Critical minerals intensity of clean electricity generation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'Figure 4'!$B$3</c:f>
              <c:strCache>
                <c:ptCount val="1"/>
                <c:pt idx="0">
                  <c:v>sum of rare earths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4'!$C$2:$I$2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4'!$C$3:$I$3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0.56099151989562945</c:v>
                </c:pt>
                <c:pt idx="5">
                  <c:v>1.0931230109312302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2-4786-990B-9E55930DB504}"/>
            </c:ext>
          </c:extLst>
        </c:ser>
        <c:ser>
          <c:idx val="4"/>
          <c:order val="1"/>
          <c:tx>
            <c:strRef>
              <c:f>'Figure 4'!$B$4</c:f>
              <c:strCache>
                <c:ptCount val="1"/>
                <c:pt idx="0">
                  <c:v>aluminum</c:v>
                </c:pt>
              </c:strCache>
            </c:strRef>
          </c:tx>
          <c:spPr>
            <a:solidFill>
              <a:srgbClr val="56A9D5"/>
            </a:solidFill>
            <a:ln>
              <a:noFill/>
            </a:ln>
            <a:effectLst/>
          </c:spPr>
          <c:invertIfNegative val="0"/>
          <c:cat>
            <c:strRef>
              <c:f>'Figure 4'!$C$2:$I$2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4'!$C$4:$I$4</c:f>
              <c:numCache>
                <c:formatCode>General</c:formatCode>
                <c:ptCount val="7"/>
                <c:pt idx="0">
                  <c:v>0.22383382576775002</c:v>
                </c:pt>
                <c:pt idx="1">
                  <c:v>0.22383382576775002</c:v>
                </c:pt>
                <c:pt idx="2">
                  <c:v>0.22383382576775002</c:v>
                </c:pt>
                <c:pt idx="3">
                  <c:v>178.89079147640791</c:v>
                </c:pt>
                <c:pt idx="4">
                  <c:v>42.022178734507499</c:v>
                </c:pt>
                <c:pt idx="5">
                  <c:v>6.9392555693925555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2-4786-990B-9E55930DB504}"/>
            </c:ext>
          </c:extLst>
        </c:ser>
        <c:ser>
          <c:idx val="6"/>
          <c:order val="2"/>
          <c:tx>
            <c:strRef>
              <c:f>'Figure 4'!$B$5</c:f>
              <c:strCache>
                <c:ptCount val="1"/>
                <c:pt idx="0">
                  <c:v>chromium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4'!$C$5:$I$5</c:f>
              <c:numCache>
                <c:formatCode>General</c:formatCode>
                <c:ptCount val="7"/>
                <c:pt idx="0">
                  <c:v>11.182737935356791</c:v>
                </c:pt>
                <c:pt idx="1">
                  <c:v>16.060076998836063</c:v>
                </c:pt>
                <c:pt idx="2">
                  <c:v>14.112722714656639</c:v>
                </c:pt>
                <c:pt idx="3">
                  <c:v>2.4257990867579911</c:v>
                </c:pt>
                <c:pt idx="4">
                  <c:v>15.655577299412915</c:v>
                </c:pt>
                <c:pt idx="5">
                  <c:v>1.8126470181264702</c:v>
                </c:pt>
                <c:pt idx="6">
                  <c:v>9.205479452054794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C2-4786-990B-9E55930DB504}"/>
            </c:ext>
          </c:extLst>
        </c:ser>
        <c:ser>
          <c:idx val="7"/>
          <c:order val="3"/>
          <c:tx>
            <c:strRef>
              <c:f>'Figure 4'!$B$6</c:f>
              <c:strCache>
                <c:ptCount val="1"/>
                <c:pt idx="0">
                  <c:v>cobalt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4'!$C$6:$I$6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3.9138943248532287E-2</c:v>
                </c:pt>
                <c:pt idx="5">
                  <c:v>3.4592500345925002E-2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C2-4786-990B-9E55930DB504}"/>
            </c:ext>
          </c:extLst>
        </c:ser>
        <c:ser>
          <c:idx val="10"/>
          <c:order val="4"/>
          <c:tx>
            <c:strRef>
              <c:f>'Figure 4'!$B$7</c:f>
              <c:strCache>
                <c:ptCount val="1"/>
                <c:pt idx="0">
                  <c:v>graphite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4'!$C$7:$I$7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6.5231572080887146E-2</c:v>
                </c:pt>
                <c:pt idx="5">
                  <c:v>4.1511000415110001E-2</c:v>
                </c:pt>
                <c:pt idx="6">
                  <c:v>120.54794520547945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C2-4786-990B-9E55930DB504}"/>
            </c:ext>
          </c:extLst>
        </c:ser>
        <c:ser>
          <c:idx val="11"/>
          <c:order val="5"/>
          <c:tx>
            <c:strRef>
              <c:f>'Figure 4'!$B$8</c:f>
              <c:strCache>
                <c:ptCount val="1"/>
                <c:pt idx="0">
                  <c:v>lithium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4'!$C$8:$I$8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9.8630136986301373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5C2-4786-990B-9E55930DB504}"/>
            </c:ext>
          </c:extLst>
        </c:ser>
        <c:ser>
          <c:idx val="13"/>
          <c:order val="6"/>
          <c:tx>
            <c:strRef>
              <c:f>'Figure 4'!$B$9</c:f>
              <c:strCache>
                <c:ptCount val="1"/>
                <c:pt idx="0">
                  <c:v>magnesium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4'!$C$9:$I$9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5.2162607813292743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5C2-4786-990B-9E55930DB504}"/>
            </c:ext>
          </c:extLst>
        </c:ser>
        <c:ser>
          <c:idx val="14"/>
          <c:order val="7"/>
          <c:tx>
            <c:strRef>
              <c:f>'Figure 4'!$B$10</c:f>
              <c:strCache>
                <c:ptCount val="1"/>
                <c:pt idx="0">
                  <c:v>manganese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4'!$C$10:$I$10</c:f>
              <c:numCache>
                <c:formatCode>General</c:formatCode>
                <c:ptCount val="7"/>
                <c:pt idx="0">
                  <c:v>1.4146297788521802</c:v>
                </c:pt>
                <c:pt idx="1">
                  <c:v>2.0413644910018802</c:v>
                </c:pt>
                <c:pt idx="2">
                  <c:v>1.9809293580445877</c:v>
                </c:pt>
                <c:pt idx="3">
                  <c:v>16.25126839167935</c:v>
                </c:pt>
                <c:pt idx="4">
                  <c:v>30.8675799086758</c:v>
                </c:pt>
                <c:pt idx="5">
                  <c:v>33.907568839075687</c:v>
                </c:pt>
                <c:pt idx="6">
                  <c:v>0.93150684931506844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5C2-4786-990B-9E55930DB504}"/>
            </c:ext>
          </c:extLst>
        </c:ser>
        <c:ser>
          <c:idx val="16"/>
          <c:order val="8"/>
          <c:tx>
            <c:strRef>
              <c:f>'Figure 4'!$B$11</c:f>
              <c:strCache>
                <c:ptCount val="1"/>
                <c:pt idx="0">
                  <c:v>nickel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4'!$C$11:$I$11</c:f>
              <c:numCache>
                <c:formatCode>General</c:formatCode>
                <c:ptCount val="7"/>
                <c:pt idx="0">
                  <c:v>6.0435132957292508</c:v>
                </c:pt>
                <c:pt idx="1">
                  <c:v>8.6690840719849582</c:v>
                </c:pt>
                <c:pt idx="2">
                  <c:v>7.7021219446682787</c:v>
                </c:pt>
                <c:pt idx="3">
                  <c:v>12.430238457635719</c:v>
                </c:pt>
                <c:pt idx="4">
                  <c:v>32.889758643183299</c:v>
                </c:pt>
                <c:pt idx="5">
                  <c:v>25.923619759236196</c:v>
                </c:pt>
                <c:pt idx="6">
                  <c:v>4.9315068493150687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5C2-4786-990B-9E55930DB504}"/>
            </c:ext>
          </c:extLst>
        </c:ser>
        <c:ser>
          <c:idx val="17"/>
          <c:order val="9"/>
          <c:tx>
            <c:strRef>
              <c:f>'Figure 4'!$B$12</c:f>
              <c:strCache>
                <c:ptCount val="1"/>
                <c:pt idx="0">
                  <c:v>niobium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4'!$C$12:$I$12</c:f>
              <c:numCache>
                <c:formatCode>General</c:formatCode>
                <c:ptCount val="7"/>
                <c:pt idx="0">
                  <c:v>4.4766765153550006E-3</c:v>
                </c:pt>
                <c:pt idx="1">
                  <c:v>4.4766765153550006E-3</c:v>
                </c:pt>
                <c:pt idx="2">
                  <c:v>4.4766765153550006E-3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5C2-4786-990B-9E55930DB504}"/>
            </c:ext>
          </c:extLst>
        </c:ser>
        <c:ser>
          <c:idx val="22"/>
          <c:order val="10"/>
          <c:tx>
            <c:strRef>
              <c:f>'Figure 4'!$B$13</c:f>
              <c:strCache>
                <c:ptCount val="1"/>
                <c:pt idx="0">
                  <c:v>tin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4'!$C$13:$I$13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1.078132927447996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5C2-4786-990B-9E55930DB504}"/>
            </c:ext>
          </c:extLst>
        </c:ser>
        <c:ser>
          <c:idx val="23"/>
          <c:order val="11"/>
          <c:tx>
            <c:strRef>
              <c:f>'Figure 4'!$B$14</c:f>
              <c:strCache>
                <c:ptCount val="1"/>
                <c:pt idx="0">
                  <c:v>titanium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4'!$C$14:$I$14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0.39637239979705735</c:v>
                </c:pt>
                <c:pt idx="4">
                  <c:v>0.79582517938682318</c:v>
                </c:pt>
                <c:pt idx="5">
                  <c:v>0.86481250864812509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5C2-4786-990B-9E55930DB504}"/>
            </c:ext>
          </c:extLst>
        </c:ser>
        <c:ser>
          <c:idx val="24"/>
          <c:order val="12"/>
          <c:tx>
            <c:strRef>
              <c:f>'Figure 4'!$B$15</c:f>
              <c:strCache>
                <c:ptCount val="1"/>
                <c:pt idx="0">
                  <c:v>tungsten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4'!$C$15:$I$15</c:f>
              <c:numCache>
                <c:formatCode>General</c:formatCode>
                <c:ptCount val="7"/>
                <c:pt idx="0">
                  <c:v>1.1191691288387502E-2</c:v>
                </c:pt>
                <c:pt idx="1">
                  <c:v>1.1191691288387502E-2</c:v>
                </c:pt>
                <c:pt idx="2">
                  <c:v>1.1191691288387502E-2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5C2-4786-990B-9E55930DB504}"/>
            </c:ext>
          </c:extLst>
        </c:ser>
        <c:ser>
          <c:idx val="25"/>
          <c:order val="13"/>
          <c:tx>
            <c:strRef>
              <c:f>'Figure 4'!$B$16</c:f>
              <c:strCache>
                <c:ptCount val="1"/>
                <c:pt idx="0">
                  <c:v>zinc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4'!$C$16:$I$16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22.006595636732623</c:v>
                </c:pt>
                <c:pt idx="4">
                  <c:v>0.48271363339856488</c:v>
                </c:pt>
                <c:pt idx="5">
                  <c:v>0.36668050366680505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5C2-4786-990B-9E55930DB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2151920"/>
        <c:axId val="631381808"/>
      </c:barChart>
      <c:catAx>
        <c:axId val="63215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>
                    <a:latin typeface="Manuale" panose="02040504050405060204" pitchFamily="18" charset="77"/>
                  </a:rPr>
                  <a:t>Clean electricity</a:t>
                </a:r>
                <a:r>
                  <a:rPr lang="en-US" sz="1400" b="1" i="0" baseline="0">
                    <a:latin typeface="Manuale" panose="02040504050405060204" pitchFamily="18" charset="77"/>
                  </a:rPr>
                  <a:t> generation source</a:t>
                </a:r>
                <a:endParaRPr lang="en-US" sz="1400" b="1" i="0">
                  <a:latin typeface="Manuale" panose="02040504050405060204" pitchFamily="18" charset="77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631381808"/>
        <c:crosses val="autoZero"/>
        <c:auto val="1"/>
        <c:lblAlgn val="ctr"/>
        <c:lblOffset val="100"/>
        <c:noMultiLvlLbl val="0"/>
      </c:catAx>
      <c:valAx>
        <c:axId val="63138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Manuale" panose="02040504050405060204" pitchFamily="18" charset="77"/>
                  </a:rPr>
                  <a:t>kg of material per GWh generation</a:t>
                </a:r>
              </a:p>
            </c:rich>
          </c:tx>
          <c:layout>
            <c:manualLayout>
              <c:xMode val="edge"/>
              <c:yMode val="edge"/>
              <c:x val="3.592814371257485E-3"/>
              <c:y val="0.217616763136396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63215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utura" panose="020B0602020204020303" pitchFamily="34" charset="-79"/>
                <a:cs typeface="Futura" panose="020B0602020204020303" pitchFamily="34" charset="-79"/>
              </a:rPr>
              <a:t>Materials intensity of clean electricity generation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iron in steel</c:v>
                </c:pt>
              </c:strCache>
            </c:strRef>
          </c:tx>
          <c:spPr>
            <a:solidFill>
              <a:srgbClr val="0D4459"/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7'!$C$3:$I$3</c:f>
              <c:numCache>
                <c:formatCode>0</c:formatCode>
                <c:ptCount val="7"/>
                <c:pt idx="0">
                  <c:v>746.51490733279616</c:v>
                </c:pt>
                <c:pt idx="1">
                  <c:v>1084.9315068493152</c:v>
                </c:pt>
                <c:pt idx="2">
                  <c:v>1247.0991136180501</c:v>
                </c:pt>
                <c:pt idx="3">
                  <c:v>7281.5353881278543</c:v>
                </c:pt>
                <c:pt idx="4">
                  <c:v>15082.191780821917</c:v>
                </c:pt>
                <c:pt idx="5">
                  <c:v>16125.591531755916</c:v>
                </c:pt>
                <c:pt idx="6">
                  <c:v>284.05479452054794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D-4FCF-BB34-8308CAEB184C}"/>
            </c:ext>
          </c:extLst>
        </c:ser>
        <c:ser>
          <c:idx val="1"/>
          <c:order val="1"/>
          <c:tx>
            <c:strRef>
              <c:f>'Figure 7'!$B$4</c:f>
              <c:strCache>
                <c:ptCount val="1"/>
                <c:pt idx="0">
                  <c:v>sum of concrete</c:v>
                </c:pt>
              </c:strCache>
            </c:strRef>
          </c:tx>
          <c:spPr>
            <a:solidFill>
              <a:srgbClr val="EE5C36"/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7'!$C$4:$I$4</c:f>
              <c:numCache>
                <c:formatCode>0</c:formatCode>
                <c:ptCount val="7"/>
                <c:pt idx="0">
                  <c:v>1806.163264392515</c:v>
                </c:pt>
                <c:pt idx="1">
                  <c:v>4212.6287044498167</c:v>
                </c:pt>
                <c:pt idx="2">
                  <c:v>4391.4439520100277</c:v>
                </c:pt>
                <c:pt idx="3">
                  <c:v>1044.1400304414003</c:v>
                </c:pt>
                <c:pt idx="4">
                  <c:v>18004.703196347033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D-4FCF-BB34-8308CAEB184C}"/>
            </c:ext>
          </c:extLst>
        </c:ser>
        <c:ser>
          <c:idx val="2"/>
          <c:order val="2"/>
          <c:tx>
            <c:strRef>
              <c:f>'Figure 7'!$B$5</c:f>
              <c:strCache>
                <c:ptCount val="1"/>
                <c:pt idx="0">
                  <c:v>sum of iron</c:v>
                </c:pt>
              </c:strCache>
            </c:strRef>
          </c:tx>
          <c:spPr>
            <a:solidFill>
              <a:srgbClr val="252A2B"/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7'!$C$5:$I$5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6.2785388127853885</c:v>
                </c:pt>
                <c:pt idx="4">
                  <c:v>1063.7964774951076</c:v>
                </c:pt>
                <c:pt idx="5">
                  <c:v>626.83686176836864</c:v>
                </c:pt>
                <c:pt idx="6">
                  <c:v>680.54794520547944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0D-4FCF-BB34-8308CAEB184C}"/>
            </c:ext>
          </c:extLst>
        </c:ser>
        <c:ser>
          <c:idx val="3"/>
          <c:order val="3"/>
          <c:tx>
            <c:strRef>
              <c:f>'Figure 7'!$B$6</c:f>
              <c:strCache>
                <c:ptCount val="1"/>
                <c:pt idx="0">
                  <c:v>sum of rare earths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7'!$C$6:$I$6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182.88323548597521</c:v>
                </c:pt>
                <c:pt idx="5">
                  <c:v>397.89677597896781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0D-4FCF-BB34-8308CAEB184C}"/>
            </c:ext>
          </c:extLst>
        </c:ser>
        <c:ser>
          <c:idx val="4"/>
          <c:order val="4"/>
          <c:tx>
            <c:strRef>
              <c:f>'Figure 7'!$B$7</c:f>
              <c:strCache>
                <c:ptCount val="1"/>
                <c:pt idx="0">
                  <c:v>aluminum</c:v>
                </c:pt>
              </c:strCache>
            </c:strRef>
          </c:tx>
          <c:spPr>
            <a:solidFill>
              <a:srgbClr val="56A9D5"/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7'!$C$7:$I$7</c:f>
              <c:numCache>
                <c:formatCode>0</c:formatCode>
                <c:ptCount val="7"/>
                <c:pt idx="0">
                  <c:v>1.56683678037425</c:v>
                </c:pt>
                <c:pt idx="1">
                  <c:v>1.56683678037425</c:v>
                </c:pt>
                <c:pt idx="2">
                  <c:v>1.56683678037425</c:v>
                </c:pt>
                <c:pt idx="3">
                  <c:v>1252.2355403348554</c:v>
                </c:pt>
                <c:pt idx="4">
                  <c:v>294.15525114155247</c:v>
                </c:pt>
                <c:pt idx="5">
                  <c:v>48.574788985747887</c:v>
                </c:pt>
                <c:pt idx="6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0D-4FCF-BB34-8308CAEB184C}"/>
            </c:ext>
          </c:extLst>
        </c:ser>
        <c:ser>
          <c:idx val="5"/>
          <c:order val="5"/>
          <c:tx>
            <c:strRef>
              <c:f>'Figure 7'!$B$8</c:f>
              <c:strCache>
                <c:ptCount val="1"/>
                <c:pt idx="0">
                  <c:v>boron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7'!$C$8:$I$8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5.9491193737769077</c:v>
                </c:pt>
                <c:pt idx="5">
                  <c:v>0.52580600525806009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0D-4FCF-BB34-8308CAEB184C}"/>
            </c:ext>
          </c:extLst>
        </c:ser>
        <c:ser>
          <c:idx val="6"/>
          <c:order val="6"/>
          <c:tx>
            <c:strRef>
              <c:f>'Figure 7'!$B$9</c:f>
              <c:strCache>
                <c:ptCount val="1"/>
                <c:pt idx="0">
                  <c:v>chromium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7'!$C$9:$I$9</c:f>
              <c:numCache>
                <c:formatCode>0</c:formatCode>
                <c:ptCount val="7"/>
                <c:pt idx="0">
                  <c:v>201.28928283642222</c:v>
                </c:pt>
                <c:pt idx="1">
                  <c:v>289.08138597904912</c:v>
                </c:pt>
                <c:pt idx="2">
                  <c:v>254.02900886381951</c:v>
                </c:pt>
                <c:pt idx="3">
                  <c:v>43.664383561643838</c:v>
                </c:pt>
                <c:pt idx="4">
                  <c:v>281.80039138943249</c:v>
                </c:pt>
                <c:pt idx="5">
                  <c:v>32.627646326276462</c:v>
                </c:pt>
                <c:pt idx="6">
                  <c:v>165.69863013698628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0D-4FCF-BB34-8308CAEB184C}"/>
            </c:ext>
          </c:extLst>
        </c:ser>
        <c:ser>
          <c:idx val="7"/>
          <c:order val="7"/>
          <c:tx>
            <c:strRef>
              <c:f>'Figure 7'!$B$10</c:f>
              <c:strCache>
                <c:ptCount val="1"/>
                <c:pt idx="0">
                  <c:v>cobalt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7'!$C$10:$I$10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33.620352250489233</c:v>
                </c:pt>
                <c:pt idx="5">
                  <c:v>29.714957797149577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0D-4FCF-BB34-8308CAEB184C}"/>
            </c:ext>
          </c:extLst>
        </c:ser>
        <c:ser>
          <c:idx val="8"/>
          <c:order val="8"/>
          <c:tx>
            <c:strRef>
              <c:f>'Figure 7'!$B$11</c:f>
              <c:strCache>
                <c:ptCount val="1"/>
                <c:pt idx="0">
                  <c:v>copper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7'!$C$11:$I$11</c:f>
              <c:numCache>
                <c:formatCode>0</c:formatCode>
                <c:ptCount val="7"/>
                <c:pt idx="0">
                  <c:v>1687.9532634971797</c:v>
                </c:pt>
                <c:pt idx="1">
                  <c:v>1687.9532634971797</c:v>
                </c:pt>
                <c:pt idx="2">
                  <c:v>1687.9532634971797</c:v>
                </c:pt>
                <c:pt idx="3">
                  <c:v>23099.31506849315</c:v>
                </c:pt>
                <c:pt idx="4">
                  <c:v>15855.146771037182</c:v>
                </c:pt>
                <c:pt idx="5">
                  <c:v>10654.6699875467</c:v>
                </c:pt>
                <c:pt idx="6">
                  <c:v>24174.246575342462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0D-4FCF-BB34-8308CAEB184C}"/>
            </c:ext>
          </c:extLst>
        </c:ser>
        <c:ser>
          <c:idx val="9"/>
          <c:order val="9"/>
          <c:tx>
            <c:strRef>
              <c:f>'Figure 7'!$B$12</c:f>
              <c:strCache>
                <c:ptCount val="1"/>
                <c:pt idx="0">
                  <c:v>glass and glass-reinforced plastic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7'!$C$12:$I$12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94.271626078132925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0D-4FCF-BB34-8308CAEB184C}"/>
            </c:ext>
          </c:extLst>
        </c:ser>
        <c:ser>
          <c:idx val="10"/>
          <c:order val="10"/>
          <c:tx>
            <c:strRef>
              <c:f>'Figure 7'!$B$13</c:f>
              <c:strCache>
                <c:ptCount val="1"/>
                <c:pt idx="0">
                  <c:v>graphite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7'!$C$13:$I$13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0.57012393998695365</c:v>
                </c:pt>
                <c:pt idx="5">
                  <c:v>0.36280614362806141</c:v>
                </c:pt>
                <c:pt idx="6">
                  <c:v>1053.5890410958905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0D-4FCF-BB34-8308CAEB184C}"/>
            </c:ext>
          </c:extLst>
        </c:ser>
        <c:ser>
          <c:idx val="11"/>
          <c:order val="11"/>
          <c:tx>
            <c:strRef>
              <c:f>'Figure 7'!$B$14</c:f>
              <c:strCache>
                <c:ptCount val="1"/>
                <c:pt idx="0">
                  <c:v>lithium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7'!$C$14:$I$14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9669.6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00D-4FCF-BB34-8308CAEB184C}"/>
            </c:ext>
          </c:extLst>
        </c:ser>
        <c:ser>
          <c:idx val="12"/>
          <c:order val="12"/>
          <c:tx>
            <c:strRef>
              <c:f>'Figure 7'!$B$15</c:f>
              <c:strCache>
                <c:ptCount val="1"/>
                <c:pt idx="0">
                  <c:v>lead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7'!$C$15:$I$15</c:f>
              <c:numCache>
                <c:formatCode>0</c:formatCode>
                <c:ptCount val="7"/>
                <c:pt idx="0">
                  <c:v>5.2600949055421253</c:v>
                </c:pt>
                <c:pt idx="1">
                  <c:v>5.2600949055421253</c:v>
                </c:pt>
                <c:pt idx="2">
                  <c:v>5.2600949055421253</c:v>
                </c:pt>
                <c:pt idx="3">
                  <c:v>3.9637239979705732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0D-4FCF-BB34-8308CAEB184C}"/>
            </c:ext>
          </c:extLst>
        </c:ser>
        <c:ser>
          <c:idx val="13"/>
          <c:order val="13"/>
          <c:tx>
            <c:strRef>
              <c:f>'Figure 7'!$B$16</c:f>
              <c:strCache>
                <c:ptCount val="1"/>
                <c:pt idx="0">
                  <c:v>magnesium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7'!$C$16:$I$16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52.162607813292745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00D-4FCF-BB34-8308CAEB184C}"/>
            </c:ext>
          </c:extLst>
        </c:ser>
        <c:ser>
          <c:idx val="14"/>
          <c:order val="14"/>
          <c:tx>
            <c:strRef>
              <c:f>'Figure 7'!$B$17</c:f>
              <c:strCache>
                <c:ptCount val="1"/>
                <c:pt idx="0">
                  <c:v>manganese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7'!$C$17:$I$17</c:f>
              <c:numCache>
                <c:formatCode>0</c:formatCode>
                <c:ptCount val="7"/>
                <c:pt idx="0">
                  <c:v>15.560927567373982</c:v>
                </c:pt>
                <c:pt idx="1">
                  <c:v>22.455009401020682</c:v>
                </c:pt>
                <c:pt idx="2">
                  <c:v>21.790222938490466</c:v>
                </c:pt>
                <c:pt idx="3">
                  <c:v>178.76395230847285</c:v>
                </c:pt>
                <c:pt idx="4">
                  <c:v>339.54337899543378</c:v>
                </c:pt>
                <c:pt idx="5">
                  <c:v>372.98325722983253</c:v>
                </c:pt>
                <c:pt idx="6">
                  <c:v>10.246575342465754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0D-4FCF-BB34-8308CAEB184C}"/>
            </c:ext>
          </c:extLst>
        </c:ser>
        <c:ser>
          <c:idx val="15"/>
          <c:order val="15"/>
          <c:tx>
            <c:strRef>
              <c:f>'Figure 7'!$B$18</c:f>
              <c:strCache>
                <c:ptCount val="1"/>
                <c:pt idx="0">
                  <c:v>molybdenum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7'!$C$18:$I$18</c:f>
              <c:numCache>
                <c:formatCode>0</c:formatCode>
                <c:ptCount val="7"/>
                <c:pt idx="0">
                  <c:v>20.046557435759691</c:v>
                </c:pt>
                <c:pt idx="1">
                  <c:v>20.046557435759691</c:v>
                </c:pt>
                <c:pt idx="2">
                  <c:v>100.23278717879846</c:v>
                </c:pt>
                <c:pt idx="3">
                  <c:v>141.99644850329781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00D-4FCF-BB34-8308CAEB184C}"/>
            </c:ext>
          </c:extLst>
        </c:ser>
        <c:ser>
          <c:idx val="16"/>
          <c:order val="16"/>
          <c:tx>
            <c:strRef>
              <c:f>'Figure 7'!$B$19</c:f>
              <c:strCache>
                <c:ptCount val="1"/>
                <c:pt idx="0">
                  <c:v>nickel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7'!$C$19:$I$19</c:f>
              <c:numCache>
                <c:formatCode>0</c:formatCode>
                <c:ptCount val="7"/>
                <c:pt idx="0">
                  <c:v>1510.8783239323127</c:v>
                </c:pt>
                <c:pt idx="1">
                  <c:v>2167.2710179962396</c:v>
                </c:pt>
                <c:pt idx="2">
                  <c:v>1925.5304861670697</c:v>
                </c:pt>
                <c:pt idx="3">
                  <c:v>3107.5596144089295</c:v>
                </c:pt>
                <c:pt idx="4">
                  <c:v>8222.4396607958242</c:v>
                </c:pt>
                <c:pt idx="5">
                  <c:v>6480.9049398090492</c:v>
                </c:pt>
                <c:pt idx="6">
                  <c:v>1232.8767123287671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00D-4FCF-BB34-8308CAEB184C}"/>
            </c:ext>
          </c:extLst>
        </c:ser>
        <c:ser>
          <c:idx val="17"/>
          <c:order val="17"/>
          <c:tx>
            <c:strRef>
              <c:f>'Figure 7'!$B$20</c:f>
              <c:strCache>
                <c:ptCount val="1"/>
                <c:pt idx="0">
                  <c:v>niobium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7'!$C$20:$I$20</c:f>
              <c:numCache>
                <c:formatCode>0</c:formatCode>
                <c:ptCount val="7"/>
                <c:pt idx="0">
                  <c:v>2.1443280508550453</c:v>
                </c:pt>
                <c:pt idx="1">
                  <c:v>2.1443280508550453</c:v>
                </c:pt>
                <c:pt idx="2">
                  <c:v>2.1443280508550453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00D-4FCF-BB34-8308CAEB184C}"/>
            </c:ext>
          </c:extLst>
        </c:ser>
        <c:ser>
          <c:idx val="18"/>
          <c:order val="18"/>
          <c:tx>
            <c:strRef>
              <c:f>'Figure 7'!$B$21</c:f>
              <c:strCache>
                <c:ptCount val="1"/>
                <c:pt idx="0">
                  <c:v>phosphate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7'!$C$21:$I$21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1887.1232876712329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00D-4FCF-BB34-8308CAEB184C}"/>
            </c:ext>
          </c:extLst>
        </c:ser>
        <c:ser>
          <c:idx val="19"/>
          <c:order val="19"/>
          <c:tx>
            <c:strRef>
              <c:f>'Figure 7'!$B$22</c:f>
              <c:strCache>
                <c:ptCount val="1"/>
                <c:pt idx="0">
                  <c:v>silicon, solar-grade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7'!$C$22:$I$22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116.53348554033487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00D-4FCF-BB34-8308CAEB184C}"/>
            </c:ext>
          </c:extLst>
        </c:ser>
        <c:ser>
          <c:idx val="20"/>
          <c:order val="20"/>
          <c:tx>
            <c:strRef>
              <c:f>'Figure 7'!$B$23</c:f>
              <c:strCache>
                <c:ptCount val="1"/>
                <c:pt idx="0">
                  <c:v>silver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7'!$C$23:$I$23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3548.0086250634195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00D-4FCF-BB34-8308CAEB184C}"/>
            </c:ext>
          </c:extLst>
        </c:ser>
        <c:ser>
          <c:idx val="21"/>
          <c:order val="21"/>
          <c:tx>
            <c:strRef>
              <c:f>'Figure 7'!$B$24</c:f>
              <c:strCache>
                <c:ptCount val="1"/>
                <c:pt idx="0">
                  <c:v>solar PV cover glass</c:v>
                </c:pt>
              </c:strCache>
            </c:strRef>
          </c:tx>
          <c:spPr>
            <a:solidFill>
              <a:srgbClr val="0DC3A8"/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7'!$C$24:$I$24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1303.4944190766109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00D-4FCF-BB34-8308CAEB184C}"/>
            </c:ext>
          </c:extLst>
        </c:ser>
        <c:ser>
          <c:idx val="22"/>
          <c:order val="22"/>
          <c:tx>
            <c:strRef>
              <c:f>'Figure 7'!$B$25</c:f>
              <c:strCache>
                <c:ptCount val="1"/>
                <c:pt idx="0">
                  <c:v>tin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7'!$C$25:$I$25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2405.3145611364794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00D-4FCF-BB34-8308CAEB184C}"/>
            </c:ext>
          </c:extLst>
        </c:ser>
        <c:ser>
          <c:idx val="23"/>
          <c:order val="23"/>
          <c:tx>
            <c:strRef>
              <c:f>'Figure 7'!$B$26</c:f>
              <c:strCache>
                <c:ptCount val="1"/>
                <c:pt idx="0">
                  <c:v>titanium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7'!$C$26:$I$26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39.240867579908681</c:v>
                </c:pt>
                <c:pt idx="4">
                  <c:v>78.786692759295491</c:v>
                </c:pt>
                <c:pt idx="5">
                  <c:v>85.61643835616438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00D-4FCF-BB34-8308CAEB184C}"/>
            </c:ext>
          </c:extLst>
        </c:ser>
        <c:ser>
          <c:idx val="24"/>
          <c:order val="24"/>
          <c:tx>
            <c:strRef>
              <c:f>'Figure 7'!$B$27</c:f>
              <c:strCache>
                <c:ptCount val="1"/>
                <c:pt idx="0">
                  <c:v>tungsten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7'!$C$27:$I$27</c:f>
              <c:numCache>
                <c:formatCode>0</c:formatCode>
                <c:ptCount val="7"/>
                <c:pt idx="0">
                  <c:v>12.098218282746888</c:v>
                </c:pt>
                <c:pt idx="1">
                  <c:v>12.098218282746888</c:v>
                </c:pt>
                <c:pt idx="2">
                  <c:v>12.098218282746888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00D-4FCF-BB34-8308CAEB184C}"/>
            </c:ext>
          </c:extLst>
        </c:ser>
        <c:ser>
          <c:idx val="25"/>
          <c:order val="25"/>
          <c:tx>
            <c:strRef>
              <c:f>'Figure 7'!$B$28</c:f>
              <c:strCache>
                <c:ptCount val="1"/>
                <c:pt idx="0">
                  <c:v>zinc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7'!$C$28:$I$28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1562.4682902080162</c:v>
                </c:pt>
                <c:pt idx="4">
                  <c:v>34.272667971298105</c:v>
                </c:pt>
                <c:pt idx="5">
                  <c:v>26.034315760343159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00D-4FCF-BB34-8308CAEB184C}"/>
            </c:ext>
          </c:extLst>
        </c:ser>
        <c:ser>
          <c:idx val="26"/>
          <c:order val="26"/>
          <c:tx>
            <c:strRef>
              <c:f>'Figure 7'!$B$29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7'!$C$29:$I$29</c:f>
              <c:numCache>
                <c:formatCode>0</c:formatCode>
                <c:ptCount val="7"/>
                <c:pt idx="0">
                  <c:v>3947.3639999999996</c:v>
                </c:pt>
                <c:pt idx="1">
                  <c:v>3947.3639999999996</c:v>
                </c:pt>
                <c:pt idx="2">
                  <c:v>3947.3639999999996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00D-4FCF-BB34-8308CAEB1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2151920"/>
        <c:axId val="631381808"/>
      </c:barChart>
      <c:catAx>
        <c:axId val="63215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>
                    <a:latin typeface="Manuale" panose="02040504050405060204" pitchFamily="18" charset="77"/>
                  </a:rPr>
                  <a:t>Clean electricity</a:t>
                </a:r>
                <a:r>
                  <a:rPr lang="en-US" sz="1400" b="1" i="0" baseline="0">
                    <a:latin typeface="Manuale" panose="02040504050405060204" pitchFamily="18" charset="77"/>
                  </a:rPr>
                  <a:t> generation source</a:t>
                </a:r>
                <a:endParaRPr lang="en-US" sz="1400" b="1" i="0">
                  <a:latin typeface="Manuale" panose="02040504050405060204" pitchFamily="18" charset="77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631381808"/>
        <c:crosses val="autoZero"/>
        <c:auto val="1"/>
        <c:lblAlgn val="ctr"/>
        <c:lblOffset val="100"/>
        <c:noMultiLvlLbl val="0"/>
      </c:catAx>
      <c:valAx>
        <c:axId val="63138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Manuale" panose="02040504050405060204" pitchFamily="18" charset="77"/>
                  </a:rPr>
                  <a:t>kg of rock per GWh generation</a:t>
                </a:r>
              </a:p>
            </c:rich>
          </c:tx>
          <c:layout>
            <c:manualLayout>
              <c:xMode val="edge"/>
              <c:yMode val="edge"/>
              <c:x val="3.592814371257485E-3"/>
              <c:y val="0.217616763136396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63215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>
                <a:latin typeface="Futura" panose="020B0602020204020303" pitchFamily="34" charset="-79"/>
                <a:cs typeface="Futura" panose="020B0602020204020303" pitchFamily="34" charset="-79"/>
              </a:rPr>
              <a:t>Materials intensity of different clean electricity generation technologies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iron in steel</c:v>
                </c:pt>
              </c:strCache>
            </c:strRef>
          </c:tx>
          <c:spPr>
            <a:solidFill>
              <a:srgbClr val="0D4459"/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8'!$C$3:$I$3</c:f>
              <c:numCache>
                <c:formatCode>0</c:formatCode>
                <c:ptCount val="7"/>
                <c:pt idx="0">
                  <c:v>333513</c:v>
                </c:pt>
                <c:pt idx="1">
                  <c:v>484704</c:v>
                </c:pt>
                <c:pt idx="2">
                  <c:v>557154</c:v>
                </c:pt>
                <c:pt idx="3">
                  <c:v>459261</c:v>
                </c:pt>
                <c:pt idx="4">
                  <c:v>1156050</c:v>
                </c:pt>
                <c:pt idx="5">
                  <c:v>2330793</c:v>
                </c:pt>
                <c:pt idx="6">
                  <c:v>5184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1-4DB5-B612-2D1116AED8F0}"/>
            </c:ext>
          </c:extLst>
        </c:ser>
        <c:ser>
          <c:idx val="1"/>
          <c:order val="1"/>
          <c:tx>
            <c:strRef>
              <c:f>'Figure 8'!$B$4</c:f>
              <c:strCache>
                <c:ptCount val="1"/>
                <c:pt idx="0">
                  <c:v>sum of concrete</c:v>
                </c:pt>
              </c:strCache>
            </c:strRef>
          </c:tx>
          <c:spPr>
            <a:solidFill>
              <a:srgbClr val="EE5C36"/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8'!$C$4:$I$4</c:f>
              <c:numCache>
                <c:formatCode>0</c:formatCode>
                <c:ptCount val="7"/>
                <c:pt idx="0">
                  <c:v>806921.5</c:v>
                </c:pt>
                <c:pt idx="1">
                  <c:v>1882034</c:v>
                </c:pt>
                <c:pt idx="2">
                  <c:v>1961921.5</c:v>
                </c:pt>
                <c:pt idx="3">
                  <c:v>65856</c:v>
                </c:pt>
                <c:pt idx="4">
                  <c:v>1380060.5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1-4DB5-B612-2D1116AED8F0}"/>
            </c:ext>
          </c:extLst>
        </c:ser>
        <c:ser>
          <c:idx val="2"/>
          <c:order val="2"/>
          <c:tx>
            <c:strRef>
              <c:f>'Figure 8'!$B$5</c:f>
              <c:strCache>
                <c:ptCount val="1"/>
                <c:pt idx="0">
                  <c:v>non-steel iron</c:v>
                </c:pt>
              </c:strCache>
            </c:strRef>
          </c:tx>
          <c:spPr>
            <a:solidFill>
              <a:srgbClr val="252A2B"/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8'!$C$5:$I$5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396</c:v>
                </c:pt>
                <c:pt idx="4">
                  <c:v>81540</c:v>
                </c:pt>
                <c:pt idx="5">
                  <c:v>90603</c:v>
                </c:pt>
                <c:pt idx="6">
                  <c:v>12420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81-4DB5-B612-2D1116AED8F0}"/>
            </c:ext>
          </c:extLst>
        </c:ser>
        <c:ser>
          <c:idx val="3"/>
          <c:order val="3"/>
          <c:tx>
            <c:strRef>
              <c:f>'Figure 8'!$B$6</c:f>
              <c:strCache>
                <c:ptCount val="1"/>
                <c:pt idx="0">
                  <c:v>sum of rare earths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8'!$C$6:$I$6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14018</c:v>
                </c:pt>
                <c:pt idx="5">
                  <c:v>57512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81-4DB5-B612-2D1116AED8F0}"/>
            </c:ext>
          </c:extLst>
        </c:ser>
        <c:ser>
          <c:idx val="4"/>
          <c:order val="4"/>
          <c:tx>
            <c:strRef>
              <c:f>'Figure 8'!$B$7</c:f>
              <c:strCache>
                <c:ptCount val="1"/>
                <c:pt idx="0">
                  <c:v>aluminum</c:v>
                </c:pt>
              </c:strCache>
            </c:strRef>
          </c:tx>
          <c:spPr>
            <a:solidFill>
              <a:srgbClr val="56A9D5"/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8'!$C$7:$I$7</c:f>
              <c:numCache>
                <c:formatCode>0</c:formatCode>
                <c:ptCount val="7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78981</c:v>
                </c:pt>
                <c:pt idx="4">
                  <c:v>22547</c:v>
                </c:pt>
                <c:pt idx="5">
                  <c:v>7021</c:v>
                </c:pt>
                <c:pt idx="6">
                  <c:v>10220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81-4DB5-B612-2D1116AED8F0}"/>
            </c:ext>
          </c:extLst>
        </c:ser>
        <c:ser>
          <c:idx val="5"/>
          <c:order val="5"/>
          <c:tx>
            <c:strRef>
              <c:f>'Figure 8'!$B$8</c:f>
              <c:strCache>
                <c:ptCount val="1"/>
                <c:pt idx="0">
                  <c:v>boron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8'!$C$8:$I$8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456</c:v>
                </c:pt>
                <c:pt idx="5">
                  <c:v>76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81-4DB5-B612-2D1116AED8F0}"/>
            </c:ext>
          </c:extLst>
        </c:ser>
        <c:ser>
          <c:idx val="6"/>
          <c:order val="6"/>
          <c:tx>
            <c:strRef>
              <c:f>'Figure 8'!$B$9</c:f>
              <c:strCache>
                <c:ptCount val="1"/>
                <c:pt idx="0">
                  <c:v>chromium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8'!$C$9:$I$9</c:f>
              <c:numCache>
                <c:formatCode>0</c:formatCode>
                <c:ptCount val="7"/>
                <c:pt idx="0">
                  <c:v>89928</c:v>
                </c:pt>
                <c:pt idx="1">
                  <c:v>129150</c:v>
                </c:pt>
                <c:pt idx="2">
                  <c:v>113490</c:v>
                </c:pt>
                <c:pt idx="3">
                  <c:v>2754</c:v>
                </c:pt>
                <c:pt idx="4">
                  <c:v>21600</c:v>
                </c:pt>
                <c:pt idx="5">
                  <c:v>4716</c:v>
                </c:pt>
                <c:pt idx="6">
                  <c:v>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81-4DB5-B612-2D1116AED8F0}"/>
            </c:ext>
          </c:extLst>
        </c:ser>
        <c:ser>
          <c:idx val="7"/>
          <c:order val="7"/>
          <c:tx>
            <c:strRef>
              <c:f>'Figure 8'!$B$10</c:f>
              <c:strCache>
                <c:ptCount val="1"/>
                <c:pt idx="0">
                  <c:v>cobalt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8'!$C$10:$I$10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2577</c:v>
                </c:pt>
                <c:pt idx="5">
                  <c:v>4295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81-4DB5-B612-2D1116AED8F0}"/>
            </c:ext>
          </c:extLst>
        </c:ser>
        <c:ser>
          <c:idx val="8"/>
          <c:order val="8"/>
          <c:tx>
            <c:strRef>
              <c:f>'Figure 8'!$B$11</c:f>
              <c:strCache>
                <c:ptCount val="1"/>
                <c:pt idx="0">
                  <c:v>copper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8'!$C$11:$I$11</c:f>
              <c:numCache>
                <c:formatCode>0</c:formatCode>
                <c:ptCount val="7"/>
                <c:pt idx="0">
                  <c:v>754110</c:v>
                </c:pt>
                <c:pt idx="1">
                  <c:v>754110</c:v>
                </c:pt>
                <c:pt idx="2">
                  <c:v>754110</c:v>
                </c:pt>
                <c:pt idx="3">
                  <c:v>1456920</c:v>
                </c:pt>
                <c:pt idx="4">
                  <c:v>1215297</c:v>
                </c:pt>
                <c:pt idx="5">
                  <c:v>1540026</c:v>
                </c:pt>
                <c:pt idx="6">
                  <c:v>441180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81-4DB5-B612-2D1116AED8F0}"/>
            </c:ext>
          </c:extLst>
        </c:ser>
        <c:ser>
          <c:idx val="9"/>
          <c:order val="9"/>
          <c:tx>
            <c:strRef>
              <c:f>'Figure 8'!$B$12</c:f>
              <c:strCache>
                <c:ptCount val="1"/>
                <c:pt idx="0">
                  <c:v>glass and glass-reinforced plastic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8'!$C$12:$I$12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5945.9000000000005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81-4DB5-B612-2D1116AED8F0}"/>
            </c:ext>
          </c:extLst>
        </c:ser>
        <c:ser>
          <c:idx val="10"/>
          <c:order val="10"/>
          <c:tx>
            <c:strRef>
              <c:f>'Figure 8'!$B$13</c:f>
              <c:strCache>
                <c:ptCount val="1"/>
                <c:pt idx="0">
                  <c:v>graphite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8'!$C$13:$I$13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43.7</c:v>
                </c:pt>
                <c:pt idx="5">
                  <c:v>52.44</c:v>
                </c:pt>
                <c:pt idx="6">
                  <c:v>19228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81-4DB5-B612-2D1116AED8F0}"/>
            </c:ext>
          </c:extLst>
        </c:ser>
        <c:ser>
          <c:idx val="11"/>
          <c:order val="11"/>
          <c:tx>
            <c:strRef>
              <c:f>'Figure 8'!$B$14</c:f>
              <c:strCache>
                <c:ptCount val="1"/>
                <c:pt idx="0">
                  <c:v>lithium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8'!$C$14:$I$14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81-4DB5-B612-2D1116AED8F0}"/>
            </c:ext>
          </c:extLst>
        </c:ser>
        <c:ser>
          <c:idx val="12"/>
          <c:order val="12"/>
          <c:tx>
            <c:strRef>
              <c:f>'Figure 8'!$B$15</c:f>
              <c:strCache>
                <c:ptCount val="1"/>
                <c:pt idx="0">
                  <c:v>lead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8'!$C$15:$I$15</c:f>
              <c:numCache>
                <c:formatCode>0</c:formatCode>
                <c:ptCount val="7"/>
                <c:pt idx="0">
                  <c:v>2350</c:v>
                </c:pt>
                <c:pt idx="1">
                  <c:v>2350</c:v>
                </c:pt>
                <c:pt idx="2">
                  <c:v>2350</c:v>
                </c:pt>
                <c:pt idx="3">
                  <c:v>250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81-4DB5-B612-2D1116AED8F0}"/>
            </c:ext>
          </c:extLst>
        </c:ser>
        <c:ser>
          <c:idx val="13"/>
          <c:order val="13"/>
          <c:tx>
            <c:strRef>
              <c:f>'Figure 8'!$B$16</c:f>
              <c:strCache>
                <c:ptCount val="1"/>
                <c:pt idx="0">
                  <c:v>magnesium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8'!$C$16:$I$16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B81-4DB5-B612-2D1116AED8F0}"/>
            </c:ext>
          </c:extLst>
        </c:ser>
        <c:ser>
          <c:idx val="14"/>
          <c:order val="14"/>
          <c:tx>
            <c:strRef>
              <c:f>'Figure 8'!$B$17</c:f>
              <c:strCache>
                <c:ptCount val="1"/>
                <c:pt idx="0">
                  <c:v>manganese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8'!$C$17:$I$17</c:f>
              <c:numCache>
                <c:formatCode>0</c:formatCode>
                <c:ptCount val="7"/>
                <c:pt idx="0">
                  <c:v>6952</c:v>
                </c:pt>
                <c:pt idx="1">
                  <c:v>10032</c:v>
                </c:pt>
                <c:pt idx="2">
                  <c:v>9735</c:v>
                </c:pt>
                <c:pt idx="3">
                  <c:v>11275</c:v>
                </c:pt>
                <c:pt idx="4">
                  <c:v>26026</c:v>
                </c:pt>
                <c:pt idx="5">
                  <c:v>53911</c:v>
                </c:pt>
                <c:pt idx="6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81-4DB5-B612-2D1116AED8F0}"/>
            </c:ext>
          </c:extLst>
        </c:ser>
        <c:ser>
          <c:idx val="15"/>
          <c:order val="15"/>
          <c:tx>
            <c:strRef>
              <c:f>'Figure 8'!$B$18</c:f>
              <c:strCache>
                <c:ptCount val="1"/>
                <c:pt idx="0">
                  <c:v>molybdenum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8'!$C$18:$I$18</c:f>
              <c:numCache>
                <c:formatCode>0</c:formatCode>
                <c:ptCount val="7"/>
                <c:pt idx="0">
                  <c:v>8956</c:v>
                </c:pt>
                <c:pt idx="1">
                  <c:v>8956</c:v>
                </c:pt>
                <c:pt idx="2">
                  <c:v>44780</c:v>
                </c:pt>
                <c:pt idx="3">
                  <c:v>8956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B81-4DB5-B612-2D1116AED8F0}"/>
            </c:ext>
          </c:extLst>
        </c:ser>
        <c:ser>
          <c:idx val="16"/>
          <c:order val="16"/>
          <c:tx>
            <c:strRef>
              <c:f>'Figure 8'!$B$19</c:f>
              <c:strCache>
                <c:ptCount val="1"/>
                <c:pt idx="0">
                  <c:v>nickel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8'!$C$19:$I$19</c:f>
              <c:numCache>
                <c:formatCode>0</c:formatCode>
                <c:ptCount val="7"/>
                <c:pt idx="0">
                  <c:v>675000</c:v>
                </c:pt>
                <c:pt idx="1">
                  <c:v>968250</c:v>
                </c:pt>
                <c:pt idx="2">
                  <c:v>860250</c:v>
                </c:pt>
                <c:pt idx="3">
                  <c:v>196000</c:v>
                </c:pt>
                <c:pt idx="4">
                  <c:v>630250</c:v>
                </c:pt>
                <c:pt idx="5">
                  <c:v>936750</c:v>
                </c:pt>
                <c:pt idx="6">
                  <c:v>22500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81-4DB5-B612-2D1116AED8F0}"/>
            </c:ext>
          </c:extLst>
        </c:ser>
        <c:ser>
          <c:idx val="17"/>
          <c:order val="17"/>
          <c:tx>
            <c:strRef>
              <c:f>'Figure 8'!$B$20</c:f>
              <c:strCache>
                <c:ptCount val="1"/>
                <c:pt idx="0">
                  <c:v>niobium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8'!$C$20:$I$20</c:f>
              <c:numCache>
                <c:formatCode>0</c:formatCode>
                <c:ptCount val="7"/>
                <c:pt idx="0">
                  <c:v>958</c:v>
                </c:pt>
                <c:pt idx="1">
                  <c:v>958</c:v>
                </c:pt>
                <c:pt idx="2">
                  <c:v>958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B81-4DB5-B612-2D1116AED8F0}"/>
            </c:ext>
          </c:extLst>
        </c:ser>
        <c:ser>
          <c:idx val="18"/>
          <c:order val="18"/>
          <c:tx>
            <c:strRef>
              <c:f>'Figure 8'!$B$21</c:f>
              <c:strCache>
                <c:ptCount val="1"/>
                <c:pt idx="0">
                  <c:v>phosphate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8'!$C$21:$I$21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B81-4DB5-B612-2D1116AED8F0}"/>
            </c:ext>
          </c:extLst>
        </c:ser>
        <c:ser>
          <c:idx val="19"/>
          <c:order val="19"/>
          <c:tx>
            <c:strRef>
              <c:f>'Figure 8'!$B$22</c:f>
              <c:strCache>
                <c:ptCount val="1"/>
                <c:pt idx="0">
                  <c:v>silicon, solar-grade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8'!$C$22:$I$22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7350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B81-4DB5-B612-2D1116AED8F0}"/>
            </c:ext>
          </c:extLst>
        </c:ser>
        <c:ser>
          <c:idx val="20"/>
          <c:order val="20"/>
          <c:tx>
            <c:strRef>
              <c:f>'Figure 8'!$B$23</c:f>
              <c:strCache>
                <c:ptCount val="1"/>
                <c:pt idx="0">
                  <c:v>silver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8'!$C$23:$I$23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223780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81-4DB5-B612-2D1116AED8F0}"/>
            </c:ext>
          </c:extLst>
        </c:ser>
        <c:ser>
          <c:idx val="21"/>
          <c:order val="21"/>
          <c:tx>
            <c:strRef>
              <c:f>'Figure 8'!$B$24</c:f>
              <c:strCache>
                <c:ptCount val="1"/>
                <c:pt idx="0">
                  <c:v>solar PV cover glass</c:v>
                </c:pt>
              </c:strCache>
            </c:strRef>
          </c:tx>
          <c:spPr>
            <a:solidFill>
              <a:srgbClr val="0DC3A8"/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8'!$C$24:$I$24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82214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B81-4DB5-B612-2D1116AED8F0}"/>
            </c:ext>
          </c:extLst>
        </c:ser>
        <c:ser>
          <c:idx val="22"/>
          <c:order val="22"/>
          <c:tx>
            <c:strRef>
              <c:f>'Figure 8'!$B$25</c:f>
              <c:strCache>
                <c:ptCount val="1"/>
                <c:pt idx="0">
                  <c:v>tin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8'!$C$25:$I$25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151708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B81-4DB5-B612-2D1116AED8F0}"/>
            </c:ext>
          </c:extLst>
        </c:ser>
        <c:ser>
          <c:idx val="23"/>
          <c:order val="23"/>
          <c:tx>
            <c:strRef>
              <c:f>'Figure 8'!$B$26</c:f>
              <c:strCache>
                <c:ptCount val="1"/>
                <c:pt idx="0">
                  <c:v>titanium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8'!$C$26:$I$26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2475</c:v>
                </c:pt>
                <c:pt idx="4">
                  <c:v>6039</c:v>
                </c:pt>
                <c:pt idx="5">
                  <c:v>12375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B81-4DB5-B612-2D1116AED8F0}"/>
            </c:ext>
          </c:extLst>
        </c:ser>
        <c:ser>
          <c:idx val="24"/>
          <c:order val="24"/>
          <c:tx>
            <c:strRef>
              <c:f>'Figure 8'!$B$27</c:f>
              <c:strCache>
                <c:ptCount val="1"/>
                <c:pt idx="0">
                  <c:v>tungsten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8'!$C$27:$I$27</c:f>
              <c:numCache>
                <c:formatCode>0</c:formatCode>
                <c:ptCount val="7"/>
                <c:pt idx="0">
                  <c:v>5405</c:v>
                </c:pt>
                <c:pt idx="1">
                  <c:v>5405</c:v>
                </c:pt>
                <c:pt idx="2">
                  <c:v>5405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B81-4DB5-B612-2D1116AED8F0}"/>
            </c:ext>
          </c:extLst>
        </c:ser>
        <c:ser>
          <c:idx val="25"/>
          <c:order val="25"/>
          <c:tx>
            <c:strRef>
              <c:f>'Figure 8'!$B$28</c:f>
              <c:strCache>
                <c:ptCount val="1"/>
                <c:pt idx="0">
                  <c:v>zinc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8'!$C$2:$I$2</c:f>
              <c:strCache>
                <c:ptCount val="7"/>
                <c:pt idx="0">
                  <c:v>AP1000</c:v>
                </c:pt>
                <c:pt idx="1">
                  <c:v>EPR</c:v>
                </c:pt>
                <c:pt idx="2">
                  <c:v>Small light-water (BWRX-300)</c:v>
                </c:pt>
                <c:pt idx="3">
                  <c:v>Solar PV farm</c:v>
                </c:pt>
                <c:pt idx="4">
                  <c:v>Onshore wind farm</c:v>
                </c:pt>
                <c:pt idx="5">
                  <c:v>Offshore wind farm</c:v>
                </c:pt>
                <c:pt idx="6">
                  <c:v>LFP battery storage</c:v>
                </c:pt>
              </c:strCache>
            </c:strRef>
          </c:cat>
          <c:val>
            <c:numRef>
              <c:f>'Figure 8'!$C$28:$I$28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98548</c:v>
                </c:pt>
                <c:pt idx="4">
                  <c:v>2627</c:v>
                </c:pt>
                <c:pt idx="5">
                  <c:v>3763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B81-4DB5-B612-2D1116AED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394032"/>
        <c:axId val="1121066575"/>
      </c:barChart>
      <c:catAx>
        <c:axId val="47239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>
                    <a:latin typeface="Manuale" panose="02040504050405060204" pitchFamily="18" charset="77"/>
                  </a:rPr>
                  <a:t>Clean electricity generation source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1121066575"/>
        <c:crosses val="autoZero"/>
        <c:auto val="1"/>
        <c:lblAlgn val="ctr"/>
        <c:lblOffset val="100"/>
        <c:noMultiLvlLbl val="0"/>
      </c:catAx>
      <c:valAx>
        <c:axId val="112106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>
                    <a:latin typeface="Manuale" panose="02040504050405060204" pitchFamily="18" charset="77"/>
                  </a:rPr>
                  <a:t>tons of rock per GW</a:t>
                </a:r>
                <a:r>
                  <a:rPr lang="en-US" sz="1400" b="1" i="0" baseline="0">
                    <a:latin typeface="Manuale" panose="02040504050405060204" pitchFamily="18" charset="77"/>
                  </a:rPr>
                  <a:t> capacity</a:t>
                </a:r>
                <a:endParaRPr lang="en-US" sz="1400" b="1" i="0">
                  <a:latin typeface="Manuale" panose="02040504050405060204" pitchFamily="18" charset="77"/>
                </a:endParaRPr>
              </a:p>
            </c:rich>
          </c:tx>
          <c:layout>
            <c:manualLayout>
              <c:xMode val="edge"/>
              <c:yMode val="edge"/>
              <c:x val="3.5608308605341245E-3"/>
              <c:y val="0.30217268944043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47239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>
                <a:latin typeface="Futura" panose="020B0602020204020303" pitchFamily="34" charset="-79"/>
                <a:cs typeface="Futura" panose="020B0602020204020303" pitchFamily="34" charset="-79"/>
              </a:rPr>
              <a:t>Materials intensity of different clean electricity generation technologies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Temp!$B$4</c:f>
              <c:strCache>
                <c:ptCount val="1"/>
                <c:pt idx="0">
                  <c:v>iron in steel</c:v>
                </c:pt>
              </c:strCache>
            </c:strRef>
          </c:tx>
          <c:spPr>
            <a:solidFill>
              <a:srgbClr val="0D4459"/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Temp!$E$4:$Q$4</c:f>
              <c:numCache>
                <c:formatCode>0</c:formatCode>
                <c:ptCount val="13"/>
                <c:pt idx="0" formatCode="General">
                  <c:v>37057</c:v>
                </c:pt>
                <c:pt idx="1">
                  <c:v>333513</c:v>
                </c:pt>
                <c:pt idx="2" formatCode="General">
                  <c:v>53856</c:v>
                </c:pt>
                <c:pt idx="3">
                  <c:v>484704</c:v>
                </c:pt>
                <c:pt idx="4" formatCode="General">
                  <c:v>61906</c:v>
                </c:pt>
                <c:pt idx="5">
                  <c:v>557154</c:v>
                </c:pt>
                <c:pt idx="6" formatCode="General">
                  <c:v>51029</c:v>
                </c:pt>
                <c:pt idx="7">
                  <c:v>459261</c:v>
                </c:pt>
                <c:pt idx="8" formatCode="General">
                  <c:v>128450</c:v>
                </c:pt>
                <c:pt idx="9">
                  <c:v>1156050</c:v>
                </c:pt>
                <c:pt idx="10" formatCode="General">
                  <c:v>258977</c:v>
                </c:pt>
                <c:pt idx="11">
                  <c:v>2330793</c:v>
                </c:pt>
                <c:pt idx="12" formatCode="General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5-844F-A53E-7B88EC810CC5}"/>
            </c:ext>
          </c:extLst>
        </c:ser>
        <c:ser>
          <c:idx val="1"/>
          <c:order val="1"/>
          <c:tx>
            <c:strRef>
              <c:f>Temp!$B$5</c:f>
              <c:strCache>
                <c:ptCount val="1"/>
                <c:pt idx="0">
                  <c:v>sum of concrete</c:v>
                </c:pt>
              </c:strCache>
            </c:strRef>
          </c:tx>
          <c:spPr>
            <a:solidFill>
              <a:srgbClr val="EE5C36"/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Temp!$E$5:$Q$5</c:f>
              <c:numCache>
                <c:formatCode>0</c:formatCode>
                <c:ptCount val="13"/>
                <c:pt idx="0" formatCode="General">
                  <c:v>230549</c:v>
                </c:pt>
                <c:pt idx="1">
                  <c:v>806921.5</c:v>
                </c:pt>
                <c:pt idx="2" formatCode="General">
                  <c:v>537724</c:v>
                </c:pt>
                <c:pt idx="3">
                  <c:v>1882034</c:v>
                </c:pt>
                <c:pt idx="4" formatCode="General">
                  <c:v>560549</c:v>
                </c:pt>
                <c:pt idx="5">
                  <c:v>1961921.5</c:v>
                </c:pt>
                <c:pt idx="6" formatCode="General">
                  <c:v>18816</c:v>
                </c:pt>
                <c:pt idx="7">
                  <c:v>65856</c:v>
                </c:pt>
                <c:pt idx="8" formatCode="General">
                  <c:v>394303</c:v>
                </c:pt>
                <c:pt idx="9">
                  <c:v>1380060.5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5-844F-A53E-7B88EC810CC5}"/>
            </c:ext>
          </c:extLst>
        </c:ser>
        <c:ser>
          <c:idx val="2"/>
          <c:order val="2"/>
          <c:tx>
            <c:strRef>
              <c:f>Temp!$B$6</c:f>
              <c:strCache>
                <c:ptCount val="1"/>
                <c:pt idx="0">
                  <c:v>non-steel iron</c:v>
                </c:pt>
              </c:strCache>
            </c:strRef>
          </c:tx>
          <c:spPr>
            <a:solidFill>
              <a:srgbClr val="252A2B"/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Temp!$E$6:$Q$6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44</c:v>
                </c:pt>
                <c:pt idx="7">
                  <c:v>396</c:v>
                </c:pt>
                <c:pt idx="8" formatCode="General">
                  <c:v>9060</c:v>
                </c:pt>
                <c:pt idx="9">
                  <c:v>81540</c:v>
                </c:pt>
                <c:pt idx="10" formatCode="General">
                  <c:v>10067</c:v>
                </c:pt>
                <c:pt idx="11">
                  <c:v>90603</c:v>
                </c:pt>
                <c:pt idx="12" formatCode="General">
                  <c:v>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F5-844F-A53E-7B88EC810CC5}"/>
            </c:ext>
          </c:extLst>
        </c:ser>
        <c:ser>
          <c:idx val="3"/>
          <c:order val="3"/>
          <c:tx>
            <c:strRef>
              <c:f>Temp!$B$7</c:f>
              <c:strCache>
                <c:ptCount val="1"/>
                <c:pt idx="0">
                  <c:v>sum of rare earths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Temp!$E$7:$Q$7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43</c:v>
                </c:pt>
                <c:pt idx="9">
                  <c:v>14018</c:v>
                </c:pt>
                <c:pt idx="10" formatCode="General">
                  <c:v>158</c:v>
                </c:pt>
                <c:pt idx="11">
                  <c:v>57512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F5-844F-A53E-7B88EC810CC5}"/>
            </c:ext>
          </c:extLst>
        </c:ser>
        <c:ser>
          <c:idx val="4"/>
          <c:order val="4"/>
          <c:tx>
            <c:strRef>
              <c:f>Temp!$B$8</c:f>
              <c:strCache>
                <c:ptCount val="1"/>
                <c:pt idx="0">
                  <c:v>aluminum</c:v>
                </c:pt>
              </c:strCache>
            </c:strRef>
          </c:tx>
          <c:spPr>
            <a:solidFill>
              <a:srgbClr val="56A9D5"/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Temp!$E$8:$Q$8</c:f>
              <c:numCache>
                <c:formatCode>0</c:formatCode>
                <c:ptCount val="13"/>
                <c:pt idx="0" formatCode="General">
                  <c:v>100</c:v>
                </c:pt>
                <c:pt idx="1">
                  <c:v>700</c:v>
                </c:pt>
                <c:pt idx="2" formatCode="General">
                  <c:v>100</c:v>
                </c:pt>
                <c:pt idx="3">
                  <c:v>700</c:v>
                </c:pt>
                <c:pt idx="4" formatCode="General">
                  <c:v>100</c:v>
                </c:pt>
                <c:pt idx="5">
                  <c:v>700</c:v>
                </c:pt>
                <c:pt idx="6" formatCode="General">
                  <c:v>11283</c:v>
                </c:pt>
                <c:pt idx="7">
                  <c:v>78981</c:v>
                </c:pt>
                <c:pt idx="8" formatCode="General">
                  <c:v>3221</c:v>
                </c:pt>
                <c:pt idx="9">
                  <c:v>22547</c:v>
                </c:pt>
                <c:pt idx="10" formatCode="General">
                  <c:v>1003</c:v>
                </c:pt>
                <c:pt idx="11">
                  <c:v>7021</c:v>
                </c:pt>
                <c:pt idx="12" formatCode="General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F5-844F-A53E-7B88EC810CC5}"/>
            </c:ext>
          </c:extLst>
        </c:ser>
        <c:ser>
          <c:idx val="5"/>
          <c:order val="5"/>
          <c:tx>
            <c:strRef>
              <c:f>Temp!$B$9</c:f>
              <c:strCache>
                <c:ptCount val="1"/>
                <c:pt idx="0">
                  <c:v>boron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Temp!$E$9:$Q$9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12</c:v>
                </c:pt>
                <c:pt idx="9">
                  <c:v>456</c:v>
                </c:pt>
                <c:pt idx="10" formatCode="General">
                  <c:v>2</c:v>
                </c:pt>
                <c:pt idx="11">
                  <c:v>76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F5-844F-A53E-7B88EC810CC5}"/>
            </c:ext>
          </c:extLst>
        </c:ser>
        <c:ser>
          <c:idx val="6"/>
          <c:order val="6"/>
          <c:tx>
            <c:strRef>
              <c:f>Temp!$B$10</c:f>
              <c:strCache>
                <c:ptCount val="1"/>
                <c:pt idx="0">
                  <c:v>chromium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Temp!$E$10:$Q$10</c:f>
              <c:numCache>
                <c:formatCode>0</c:formatCode>
                <c:ptCount val="13"/>
                <c:pt idx="0" formatCode="General">
                  <c:v>4996</c:v>
                </c:pt>
                <c:pt idx="1">
                  <c:v>89928</c:v>
                </c:pt>
                <c:pt idx="2" formatCode="General">
                  <c:v>7175</c:v>
                </c:pt>
                <c:pt idx="3">
                  <c:v>129150</c:v>
                </c:pt>
                <c:pt idx="4" formatCode="General">
                  <c:v>6305</c:v>
                </c:pt>
                <c:pt idx="5">
                  <c:v>113490</c:v>
                </c:pt>
                <c:pt idx="6" formatCode="General">
                  <c:v>153</c:v>
                </c:pt>
                <c:pt idx="7">
                  <c:v>2754</c:v>
                </c:pt>
                <c:pt idx="8" formatCode="General">
                  <c:v>1200</c:v>
                </c:pt>
                <c:pt idx="9">
                  <c:v>21600</c:v>
                </c:pt>
                <c:pt idx="10" formatCode="General">
                  <c:v>262</c:v>
                </c:pt>
                <c:pt idx="11">
                  <c:v>4716</c:v>
                </c:pt>
                <c:pt idx="12" formatCode="General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F5-844F-A53E-7B88EC810CC5}"/>
            </c:ext>
          </c:extLst>
        </c:ser>
        <c:ser>
          <c:idx val="7"/>
          <c:order val="7"/>
          <c:tx>
            <c:strRef>
              <c:f>Temp!$B$11</c:f>
              <c:strCache>
                <c:ptCount val="1"/>
                <c:pt idx="0">
                  <c:v>cobalt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Temp!$E$11:$Q$11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3</c:v>
                </c:pt>
                <c:pt idx="9">
                  <c:v>2577</c:v>
                </c:pt>
                <c:pt idx="10" formatCode="General">
                  <c:v>5</c:v>
                </c:pt>
                <c:pt idx="11">
                  <c:v>4295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F5-844F-A53E-7B88EC810CC5}"/>
            </c:ext>
          </c:extLst>
        </c:ser>
        <c:ser>
          <c:idx val="8"/>
          <c:order val="8"/>
          <c:tx>
            <c:strRef>
              <c:f>Temp!$B$12</c:f>
              <c:strCache>
                <c:ptCount val="1"/>
                <c:pt idx="0">
                  <c:v>copper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Temp!$E$12:$Q$12</c:f>
              <c:numCache>
                <c:formatCode>0</c:formatCode>
                <c:ptCount val="13"/>
                <c:pt idx="0" formatCode="General">
                  <c:v>1470</c:v>
                </c:pt>
                <c:pt idx="1">
                  <c:v>754110</c:v>
                </c:pt>
                <c:pt idx="2" formatCode="General">
                  <c:v>1470</c:v>
                </c:pt>
                <c:pt idx="3">
                  <c:v>754110</c:v>
                </c:pt>
                <c:pt idx="4" formatCode="General">
                  <c:v>1470</c:v>
                </c:pt>
                <c:pt idx="5">
                  <c:v>754110</c:v>
                </c:pt>
                <c:pt idx="6" formatCode="General">
                  <c:v>2840</c:v>
                </c:pt>
                <c:pt idx="7">
                  <c:v>1456920</c:v>
                </c:pt>
                <c:pt idx="8" formatCode="General">
                  <c:v>2369</c:v>
                </c:pt>
                <c:pt idx="9">
                  <c:v>1215297</c:v>
                </c:pt>
                <c:pt idx="10" formatCode="General">
                  <c:v>3002</c:v>
                </c:pt>
                <c:pt idx="11">
                  <c:v>1540026</c:v>
                </c:pt>
                <c:pt idx="12" formatCode="General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F5-844F-A53E-7B88EC810CC5}"/>
            </c:ext>
          </c:extLst>
        </c:ser>
        <c:ser>
          <c:idx val="9"/>
          <c:order val="9"/>
          <c:tx>
            <c:strRef>
              <c:f>Temp!$B$13</c:f>
              <c:strCache>
                <c:ptCount val="1"/>
                <c:pt idx="0">
                  <c:v>glass and glass-reinforced plastic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Temp!$E$13:$Q$13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1607</c:v>
                </c:pt>
                <c:pt idx="7">
                  <c:v>5945.9000000000005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F5-844F-A53E-7B88EC810CC5}"/>
            </c:ext>
          </c:extLst>
        </c:ser>
        <c:ser>
          <c:idx val="10"/>
          <c:order val="10"/>
          <c:tx>
            <c:strRef>
              <c:f>Temp!$B$14</c:f>
              <c:strCache>
                <c:ptCount val="1"/>
                <c:pt idx="0">
                  <c:v>graphite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Temp!$E$14:$Q$14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5</c:v>
                </c:pt>
                <c:pt idx="9">
                  <c:v>43.7</c:v>
                </c:pt>
                <c:pt idx="10" formatCode="General">
                  <c:v>6</c:v>
                </c:pt>
                <c:pt idx="11">
                  <c:v>52.44</c:v>
                </c:pt>
                <c:pt idx="12" formatCode="General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F5-844F-A53E-7B88EC810CC5}"/>
            </c:ext>
          </c:extLst>
        </c:ser>
        <c:ser>
          <c:idx val="11"/>
          <c:order val="11"/>
          <c:tx>
            <c:strRef>
              <c:f>Temp!$B$15</c:f>
              <c:strCache>
                <c:ptCount val="1"/>
                <c:pt idx="0">
                  <c:v>lithium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Temp!$E$15:$Q$15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F5-844F-A53E-7B88EC810CC5}"/>
            </c:ext>
          </c:extLst>
        </c:ser>
        <c:ser>
          <c:idx val="12"/>
          <c:order val="12"/>
          <c:tx>
            <c:strRef>
              <c:f>Temp!$B$16</c:f>
              <c:strCache>
                <c:ptCount val="1"/>
                <c:pt idx="0">
                  <c:v>lead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Temp!$E$16:$Q$16</c:f>
              <c:numCache>
                <c:formatCode>0</c:formatCode>
                <c:ptCount val="13"/>
                <c:pt idx="0" formatCode="General">
                  <c:v>47</c:v>
                </c:pt>
                <c:pt idx="1">
                  <c:v>2350</c:v>
                </c:pt>
                <c:pt idx="2" formatCode="General">
                  <c:v>47</c:v>
                </c:pt>
                <c:pt idx="3">
                  <c:v>2350</c:v>
                </c:pt>
                <c:pt idx="4" formatCode="General">
                  <c:v>47</c:v>
                </c:pt>
                <c:pt idx="5">
                  <c:v>2350</c:v>
                </c:pt>
                <c:pt idx="6" formatCode="General">
                  <c:v>5</c:v>
                </c:pt>
                <c:pt idx="7">
                  <c:v>250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F5-844F-A53E-7B88EC810CC5}"/>
            </c:ext>
          </c:extLst>
        </c:ser>
        <c:ser>
          <c:idx val="13"/>
          <c:order val="13"/>
          <c:tx>
            <c:strRef>
              <c:f>Temp!$B$17</c:f>
              <c:strCache>
                <c:ptCount val="1"/>
                <c:pt idx="0">
                  <c:v>magnesium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Temp!$E$17:$Q$17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329</c:v>
                </c:pt>
                <c:pt idx="7">
                  <c:v>3290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F5-844F-A53E-7B88EC810CC5}"/>
            </c:ext>
          </c:extLst>
        </c:ser>
        <c:ser>
          <c:idx val="14"/>
          <c:order val="14"/>
          <c:tx>
            <c:strRef>
              <c:f>Temp!$B$18</c:f>
              <c:strCache>
                <c:ptCount val="1"/>
                <c:pt idx="0">
                  <c:v>manganese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Temp!$E$18:$Q$18</c:f>
              <c:numCache>
                <c:formatCode>0</c:formatCode>
                <c:ptCount val="13"/>
                <c:pt idx="0" formatCode="General">
                  <c:v>632</c:v>
                </c:pt>
                <c:pt idx="1">
                  <c:v>6952</c:v>
                </c:pt>
                <c:pt idx="2" formatCode="General">
                  <c:v>912</c:v>
                </c:pt>
                <c:pt idx="3">
                  <c:v>10032</c:v>
                </c:pt>
                <c:pt idx="4" formatCode="General">
                  <c:v>885</c:v>
                </c:pt>
                <c:pt idx="5">
                  <c:v>9735</c:v>
                </c:pt>
                <c:pt idx="6" formatCode="General">
                  <c:v>1025</c:v>
                </c:pt>
                <c:pt idx="7">
                  <c:v>11275</c:v>
                </c:pt>
                <c:pt idx="8" formatCode="General">
                  <c:v>2366</c:v>
                </c:pt>
                <c:pt idx="9">
                  <c:v>26026</c:v>
                </c:pt>
                <c:pt idx="10" formatCode="General">
                  <c:v>4901</c:v>
                </c:pt>
                <c:pt idx="11">
                  <c:v>53911</c:v>
                </c:pt>
                <c:pt idx="12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CF5-844F-A53E-7B88EC810CC5}"/>
            </c:ext>
          </c:extLst>
        </c:ser>
        <c:ser>
          <c:idx val="15"/>
          <c:order val="15"/>
          <c:tx>
            <c:strRef>
              <c:f>Temp!$B$19</c:f>
              <c:strCache>
                <c:ptCount val="1"/>
                <c:pt idx="0">
                  <c:v>molybdenum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Temp!$E$19:$Q$19</c:f>
              <c:numCache>
                <c:formatCode>0</c:formatCode>
                <c:ptCount val="13"/>
                <c:pt idx="0" formatCode="General">
                  <c:v>2</c:v>
                </c:pt>
                <c:pt idx="1">
                  <c:v>8956</c:v>
                </c:pt>
                <c:pt idx="2" formatCode="General">
                  <c:v>2</c:v>
                </c:pt>
                <c:pt idx="3">
                  <c:v>8956</c:v>
                </c:pt>
                <c:pt idx="4" formatCode="General">
                  <c:v>10</c:v>
                </c:pt>
                <c:pt idx="5">
                  <c:v>44780</c:v>
                </c:pt>
                <c:pt idx="6" formatCode="General">
                  <c:v>2</c:v>
                </c:pt>
                <c:pt idx="7">
                  <c:v>8956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CF5-844F-A53E-7B88EC810CC5}"/>
            </c:ext>
          </c:extLst>
        </c:ser>
        <c:ser>
          <c:idx val="16"/>
          <c:order val="16"/>
          <c:tx>
            <c:strRef>
              <c:f>Temp!$B$20</c:f>
              <c:strCache>
                <c:ptCount val="1"/>
                <c:pt idx="0">
                  <c:v>nickel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Temp!$E$20:$Q$20</c:f>
              <c:numCache>
                <c:formatCode>0</c:formatCode>
                <c:ptCount val="13"/>
                <c:pt idx="0" formatCode="General">
                  <c:v>2700</c:v>
                </c:pt>
                <c:pt idx="1">
                  <c:v>675000</c:v>
                </c:pt>
                <c:pt idx="2" formatCode="General">
                  <c:v>3873</c:v>
                </c:pt>
                <c:pt idx="3">
                  <c:v>968250</c:v>
                </c:pt>
                <c:pt idx="4" formatCode="General">
                  <c:v>3441</c:v>
                </c:pt>
                <c:pt idx="5">
                  <c:v>860250</c:v>
                </c:pt>
                <c:pt idx="6" formatCode="General">
                  <c:v>784</c:v>
                </c:pt>
                <c:pt idx="7">
                  <c:v>196000</c:v>
                </c:pt>
                <c:pt idx="8" formatCode="General">
                  <c:v>2521</c:v>
                </c:pt>
                <c:pt idx="9">
                  <c:v>630250</c:v>
                </c:pt>
                <c:pt idx="10" formatCode="General">
                  <c:v>3747</c:v>
                </c:pt>
                <c:pt idx="11">
                  <c:v>936750</c:v>
                </c:pt>
                <c:pt idx="12" formatCode="General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CF5-844F-A53E-7B88EC810CC5}"/>
            </c:ext>
          </c:extLst>
        </c:ser>
        <c:ser>
          <c:idx val="17"/>
          <c:order val="17"/>
          <c:tx>
            <c:strRef>
              <c:f>Temp!$B$21</c:f>
              <c:strCache>
                <c:ptCount val="1"/>
                <c:pt idx="0">
                  <c:v>niobium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Temp!$E$21:$Q$21</c:f>
              <c:numCache>
                <c:formatCode>0</c:formatCode>
                <c:ptCount val="13"/>
                <c:pt idx="0" formatCode="General">
                  <c:v>2</c:v>
                </c:pt>
                <c:pt idx="1">
                  <c:v>958</c:v>
                </c:pt>
                <c:pt idx="2" formatCode="General">
                  <c:v>2</c:v>
                </c:pt>
                <c:pt idx="3">
                  <c:v>958</c:v>
                </c:pt>
                <c:pt idx="4" formatCode="General">
                  <c:v>2</c:v>
                </c:pt>
                <c:pt idx="5">
                  <c:v>958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CF5-844F-A53E-7B88EC810CC5}"/>
            </c:ext>
          </c:extLst>
        </c:ser>
        <c:ser>
          <c:idx val="18"/>
          <c:order val="18"/>
          <c:tx>
            <c:strRef>
              <c:f>Temp!$B$22</c:f>
              <c:strCache>
                <c:ptCount val="1"/>
                <c:pt idx="0">
                  <c:v>phosphate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Temp!$E$22:$Q$22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CF5-844F-A53E-7B88EC810CC5}"/>
            </c:ext>
          </c:extLst>
        </c:ser>
        <c:ser>
          <c:idx val="19"/>
          <c:order val="19"/>
          <c:tx>
            <c:strRef>
              <c:f>Temp!$B$23</c:f>
              <c:strCache>
                <c:ptCount val="1"/>
                <c:pt idx="0">
                  <c:v>silicon, solar-grade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Temp!$E$23:$Q$23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2450</c:v>
                </c:pt>
                <c:pt idx="7">
                  <c:v>7350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CF5-844F-A53E-7B88EC810CC5}"/>
            </c:ext>
          </c:extLst>
        </c:ser>
        <c:ser>
          <c:idx val="20"/>
          <c:order val="20"/>
          <c:tx>
            <c:strRef>
              <c:f>Temp!$B$24</c:f>
              <c:strCache>
                <c:ptCount val="1"/>
                <c:pt idx="0">
                  <c:v>silver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Temp!$E$24:$Q$24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10</c:v>
                </c:pt>
                <c:pt idx="7">
                  <c:v>223780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CF5-844F-A53E-7B88EC810CC5}"/>
            </c:ext>
          </c:extLst>
        </c:ser>
        <c:ser>
          <c:idx val="21"/>
          <c:order val="21"/>
          <c:tx>
            <c:strRef>
              <c:f>Temp!$B$25</c:f>
              <c:strCache>
                <c:ptCount val="1"/>
                <c:pt idx="0">
                  <c:v>solar PV cover glass</c:v>
                </c:pt>
              </c:strCache>
            </c:strRef>
          </c:tx>
          <c:spPr>
            <a:solidFill>
              <a:srgbClr val="0DC3A8"/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Temp!$E$25:$Q$25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22220</c:v>
                </c:pt>
                <c:pt idx="7">
                  <c:v>82214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CF5-844F-A53E-7B88EC810CC5}"/>
            </c:ext>
          </c:extLst>
        </c:ser>
        <c:ser>
          <c:idx val="22"/>
          <c:order val="22"/>
          <c:tx>
            <c:strRef>
              <c:f>Temp!$B$26</c:f>
              <c:strCache>
                <c:ptCount val="1"/>
                <c:pt idx="0">
                  <c:v>tin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Temp!$E$26:$Q$26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68</c:v>
                </c:pt>
                <c:pt idx="7">
                  <c:v>151708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CF5-844F-A53E-7B88EC810CC5}"/>
            </c:ext>
          </c:extLst>
        </c:ser>
        <c:ser>
          <c:idx val="23"/>
          <c:order val="23"/>
          <c:tx>
            <c:strRef>
              <c:f>Temp!$B$27</c:f>
              <c:strCache>
                <c:ptCount val="1"/>
                <c:pt idx="0">
                  <c:v>titanium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Temp!$E$27:$Q$27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25</c:v>
                </c:pt>
                <c:pt idx="7">
                  <c:v>2475</c:v>
                </c:pt>
                <c:pt idx="8" formatCode="General">
                  <c:v>61</c:v>
                </c:pt>
                <c:pt idx="9">
                  <c:v>6039</c:v>
                </c:pt>
                <c:pt idx="10" formatCode="General">
                  <c:v>125</c:v>
                </c:pt>
                <c:pt idx="11">
                  <c:v>12375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CF5-844F-A53E-7B88EC810CC5}"/>
            </c:ext>
          </c:extLst>
        </c:ser>
        <c:ser>
          <c:idx val="24"/>
          <c:order val="24"/>
          <c:tx>
            <c:strRef>
              <c:f>Temp!$B$28</c:f>
              <c:strCache>
                <c:ptCount val="1"/>
                <c:pt idx="0">
                  <c:v>tungsten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Temp!$E$28:$Q$28</c:f>
              <c:numCache>
                <c:formatCode>0</c:formatCode>
                <c:ptCount val="13"/>
                <c:pt idx="0" formatCode="General">
                  <c:v>5</c:v>
                </c:pt>
                <c:pt idx="1">
                  <c:v>5405</c:v>
                </c:pt>
                <c:pt idx="2" formatCode="General">
                  <c:v>5</c:v>
                </c:pt>
                <c:pt idx="3">
                  <c:v>5405</c:v>
                </c:pt>
                <c:pt idx="4" formatCode="General">
                  <c:v>5</c:v>
                </c:pt>
                <c:pt idx="5">
                  <c:v>5405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8-6243-BF98-B85138B89923}"/>
            </c:ext>
          </c:extLst>
        </c:ser>
        <c:ser>
          <c:idx val="25"/>
          <c:order val="25"/>
          <c:tx>
            <c:strRef>
              <c:f>Temp!$B$29</c:f>
              <c:strCache>
                <c:ptCount val="1"/>
                <c:pt idx="0">
                  <c:v>zinc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Temp!$E$3:$Q$3</c:f>
              <c:strCache>
                <c:ptCount val="13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</c:strCache>
            </c:strRef>
          </c:cat>
          <c:val>
            <c:numRef>
              <c:f>Temp!$E$29:$Q$29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1388</c:v>
                </c:pt>
                <c:pt idx="7">
                  <c:v>98548</c:v>
                </c:pt>
                <c:pt idx="8" formatCode="General">
                  <c:v>37</c:v>
                </c:pt>
                <c:pt idx="9">
                  <c:v>2627</c:v>
                </c:pt>
                <c:pt idx="10" formatCode="General">
                  <c:v>53</c:v>
                </c:pt>
                <c:pt idx="11">
                  <c:v>3763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8-6243-BF98-B85138B89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394032"/>
        <c:axId val="1121066575"/>
      </c:barChart>
      <c:catAx>
        <c:axId val="47239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>
                    <a:latin typeface="Manuale" panose="02040504050405060204" pitchFamily="18" charset="77"/>
                  </a:rPr>
                  <a:t>Clean electricity generation source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1121066575"/>
        <c:crosses val="autoZero"/>
        <c:auto val="1"/>
        <c:lblAlgn val="ctr"/>
        <c:lblOffset val="100"/>
        <c:noMultiLvlLbl val="0"/>
      </c:catAx>
      <c:valAx>
        <c:axId val="112106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>
                    <a:latin typeface="Manuale" panose="02040504050405060204" pitchFamily="18" charset="77"/>
                  </a:rPr>
                  <a:t>tons of mateiral per GW</a:t>
                </a:r>
                <a:r>
                  <a:rPr lang="en-US" sz="1400" b="1" i="0" baseline="0">
                    <a:latin typeface="Manuale" panose="02040504050405060204" pitchFamily="18" charset="77"/>
                  </a:rPr>
                  <a:t> capacity</a:t>
                </a:r>
                <a:endParaRPr lang="en-US" sz="1400" b="1" i="0">
                  <a:latin typeface="Manuale" panose="02040504050405060204" pitchFamily="18" charset="77"/>
                </a:endParaRPr>
              </a:p>
            </c:rich>
          </c:tx>
          <c:layout>
            <c:manualLayout>
              <c:xMode val="edge"/>
              <c:yMode val="edge"/>
              <c:x val="3.5608308605341245E-3"/>
              <c:y val="0.30217268944043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47239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utura" panose="020B0602020204020303" pitchFamily="34" charset="-79"/>
                <a:cs typeface="Futura" panose="020B0602020204020303" pitchFamily="34" charset="-79"/>
              </a:rPr>
              <a:t>Materials intensity of clean electricity generation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Temp!$B$38</c:f>
              <c:strCache>
                <c:ptCount val="1"/>
                <c:pt idx="0">
                  <c:v>iron in steel</c:v>
                </c:pt>
              </c:strCache>
            </c:strRef>
          </c:tx>
          <c:spPr>
            <a:solidFill>
              <a:srgbClr val="0D4459"/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Temp!$E$38:$Q$38</c:f>
              <c:numCache>
                <c:formatCode>0</c:formatCode>
                <c:ptCount val="13"/>
                <c:pt idx="0" formatCode="General">
                  <c:v>82.946100814755127</c:v>
                </c:pt>
                <c:pt idx="1">
                  <c:v>746.51490733279616</c:v>
                </c:pt>
                <c:pt idx="2" formatCode="General">
                  <c:v>120.54794520547945</c:v>
                </c:pt>
                <c:pt idx="3">
                  <c:v>1084.9315068493152</c:v>
                </c:pt>
                <c:pt idx="4" formatCode="General">
                  <c:v>138.56656817978333</c:v>
                </c:pt>
                <c:pt idx="5">
                  <c:v>1247.0991136180501</c:v>
                </c:pt>
                <c:pt idx="6" formatCode="General">
                  <c:v>809.05948756976159</c:v>
                </c:pt>
                <c:pt idx="7">
                  <c:v>7281.5353881278543</c:v>
                </c:pt>
                <c:pt idx="8" formatCode="General">
                  <c:v>1675.7990867579908</c:v>
                </c:pt>
                <c:pt idx="9">
                  <c:v>15082.191780821917</c:v>
                </c:pt>
                <c:pt idx="10" formatCode="General">
                  <c:v>1791.732392417324</c:v>
                </c:pt>
                <c:pt idx="11">
                  <c:v>16125.591531755916</c:v>
                </c:pt>
                <c:pt idx="12" formatCode="General">
                  <c:v>31.561643835616437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0-D741-8C30-A7FA4C2A47FD}"/>
            </c:ext>
          </c:extLst>
        </c:ser>
        <c:ser>
          <c:idx val="1"/>
          <c:order val="1"/>
          <c:tx>
            <c:strRef>
              <c:f>Temp!$B$39</c:f>
              <c:strCache>
                <c:ptCount val="1"/>
                <c:pt idx="0">
                  <c:v>sum of concrete</c:v>
                </c:pt>
              </c:strCache>
            </c:strRef>
          </c:tx>
          <c:spPr>
            <a:solidFill>
              <a:srgbClr val="EE5C36"/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Temp!$E$39:$Q$39</c:f>
              <c:numCache>
                <c:formatCode>0</c:formatCode>
                <c:ptCount val="13"/>
                <c:pt idx="0" formatCode="General">
                  <c:v>516.04664696929001</c:v>
                </c:pt>
                <c:pt idx="1">
                  <c:v>1806.163264392515</c:v>
                </c:pt>
                <c:pt idx="2" formatCode="General">
                  <c:v>1203.6082012713762</c:v>
                </c:pt>
                <c:pt idx="3">
                  <c:v>4212.6287044498167</c:v>
                </c:pt>
                <c:pt idx="4" formatCode="General">
                  <c:v>1254.698272002865</c:v>
                </c:pt>
                <c:pt idx="5">
                  <c:v>4391.4439520100277</c:v>
                </c:pt>
                <c:pt idx="6" formatCode="General">
                  <c:v>298.32572298325721</c:v>
                </c:pt>
                <c:pt idx="7">
                  <c:v>1044.1400304414003</c:v>
                </c:pt>
                <c:pt idx="8" formatCode="General">
                  <c:v>5144.2009132420089</c:v>
                </c:pt>
                <c:pt idx="9">
                  <c:v>18004.703196347033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E0-D741-8C30-A7FA4C2A47FD}"/>
            </c:ext>
          </c:extLst>
        </c:ser>
        <c:ser>
          <c:idx val="2"/>
          <c:order val="2"/>
          <c:tx>
            <c:strRef>
              <c:f>Temp!$B$40</c:f>
              <c:strCache>
                <c:ptCount val="1"/>
                <c:pt idx="0">
                  <c:v>sum of iron</c:v>
                </c:pt>
              </c:strCache>
            </c:strRef>
          </c:tx>
          <c:spPr>
            <a:solidFill>
              <a:srgbClr val="252A2B"/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Temp!$E$40:$Q$40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0.69761542364282092</c:v>
                </c:pt>
                <c:pt idx="7">
                  <c:v>6.2785388127853885</c:v>
                </c:pt>
                <c:pt idx="8" formatCode="General">
                  <c:v>118.19960861056751</c:v>
                </c:pt>
                <c:pt idx="9">
                  <c:v>1063.7964774951076</c:v>
                </c:pt>
                <c:pt idx="10" formatCode="General">
                  <c:v>69.648540196485399</c:v>
                </c:pt>
                <c:pt idx="11">
                  <c:v>626.83686176836864</c:v>
                </c:pt>
                <c:pt idx="12" formatCode="General">
                  <c:v>75.61643835616438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E0-D741-8C30-A7FA4C2A47FD}"/>
            </c:ext>
          </c:extLst>
        </c:ser>
        <c:ser>
          <c:idx val="3"/>
          <c:order val="3"/>
          <c:tx>
            <c:strRef>
              <c:f>Temp!$B$41</c:f>
              <c:strCache>
                <c:ptCount val="1"/>
                <c:pt idx="0">
                  <c:v>sum of rare earths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Temp!$E$41:$Q$41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0.56099151989562945</c:v>
                </c:pt>
                <c:pt idx="9">
                  <c:v>182.88323548597521</c:v>
                </c:pt>
                <c:pt idx="10" formatCode="General">
                  <c:v>1.0931230109312302</c:v>
                </c:pt>
                <c:pt idx="11">
                  <c:v>397.89677597896781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E0-D741-8C30-A7FA4C2A47FD}"/>
            </c:ext>
          </c:extLst>
        </c:ser>
        <c:ser>
          <c:idx val="4"/>
          <c:order val="4"/>
          <c:tx>
            <c:strRef>
              <c:f>Temp!$B$42</c:f>
              <c:strCache>
                <c:ptCount val="1"/>
                <c:pt idx="0">
                  <c:v>aluminum</c:v>
                </c:pt>
              </c:strCache>
            </c:strRef>
          </c:tx>
          <c:spPr>
            <a:solidFill>
              <a:srgbClr val="56A9D5"/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Temp!$E$42:$Q$42</c:f>
              <c:numCache>
                <c:formatCode>0</c:formatCode>
                <c:ptCount val="13"/>
                <c:pt idx="0" formatCode="General">
                  <c:v>0.22383382576775002</c:v>
                </c:pt>
                <c:pt idx="1">
                  <c:v>1.56683678037425</c:v>
                </c:pt>
                <c:pt idx="2" formatCode="General">
                  <c:v>0.22383382576775002</c:v>
                </c:pt>
                <c:pt idx="3">
                  <c:v>1.56683678037425</c:v>
                </c:pt>
                <c:pt idx="4" formatCode="General">
                  <c:v>0.22383382576775002</c:v>
                </c:pt>
                <c:pt idx="5">
                  <c:v>1.56683678037425</c:v>
                </c:pt>
                <c:pt idx="6" formatCode="General">
                  <c:v>178.89079147640791</c:v>
                </c:pt>
                <c:pt idx="7">
                  <c:v>1252.2355403348554</c:v>
                </c:pt>
                <c:pt idx="8" formatCode="General">
                  <c:v>42.022178734507499</c:v>
                </c:pt>
                <c:pt idx="9">
                  <c:v>294.15525114155247</c:v>
                </c:pt>
                <c:pt idx="10" formatCode="General">
                  <c:v>6.9392555693925555</c:v>
                </c:pt>
                <c:pt idx="11">
                  <c:v>48.574788985747887</c:v>
                </c:pt>
                <c:pt idx="12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E0-D741-8C30-A7FA4C2A47FD}"/>
            </c:ext>
          </c:extLst>
        </c:ser>
        <c:ser>
          <c:idx val="5"/>
          <c:order val="5"/>
          <c:tx>
            <c:strRef>
              <c:f>Temp!$B$43</c:f>
              <c:strCache>
                <c:ptCount val="1"/>
                <c:pt idx="0">
                  <c:v>boron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Temp!$E$43:$Q$43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0.15655577299412915</c:v>
                </c:pt>
                <c:pt idx="9">
                  <c:v>5.9491193737769077</c:v>
                </c:pt>
                <c:pt idx="10" formatCode="General">
                  <c:v>1.3837000138370002E-2</c:v>
                </c:pt>
                <c:pt idx="11">
                  <c:v>0.52580600525806009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E0-D741-8C30-A7FA4C2A47FD}"/>
            </c:ext>
          </c:extLst>
        </c:ser>
        <c:ser>
          <c:idx val="6"/>
          <c:order val="6"/>
          <c:tx>
            <c:strRef>
              <c:f>Temp!$B$44</c:f>
              <c:strCache>
                <c:ptCount val="1"/>
                <c:pt idx="0">
                  <c:v>chromium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Temp!$E$44:$Q$44</c:f>
              <c:numCache>
                <c:formatCode>0</c:formatCode>
                <c:ptCount val="13"/>
                <c:pt idx="0" formatCode="General">
                  <c:v>11.182737935356791</c:v>
                </c:pt>
                <c:pt idx="1">
                  <c:v>201.28928283642222</c:v>
                </c:pt>
                <c:pt idx="2" formatCode="General">
                  <c:v>16.060076998836063</c:v>
                </c:pt>
                <c:pt idx="3">
                  <c:v>289.08138597904912</c:v>
                </c:pt>
                <c:pt idx="4" formatCode="General">
                  <c:v>14.112722714656639</c:v>
                </c:pt>
                <c:pt idx="5">
                  <c:v>254.02900886381951</c:v>
                </c:pt>
                <c:pt idx="6" formatCode="General">
                  <c:v>2.4257990867579911</c:v>
                </c:pt>
                <c:pt idx="7">
                  <c:v>43.664383561643838</c:v>
                </c:pt>
                <c:pt idx="8" formatCode="General">
                  <c:v>15.655577299412915</c:v>
                </c:pt>
                <c:pt idx="9">
                  <c:v>281.80039138943249</c:v>
                </c:pt>
                <c:pt idx="10" formatCode="General">
                  <c:v>1.8126470181264702</c:v>
                </c:pt>
                <c:pt idx="11">
                  <c:v>32.627646326276462</c:v>
                </c:pt>
                <c:pt idx="12" formatCode="General">
                  <c:v>9.205479452054794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E0-D741-8C30-A7FA4C2A47FD}"/>
            </c:ext>
          </c:extLst>
        </c:ser>
        <c:ser>
          <c:idx val="7"/>
          <c:order val="7"/>
          <c:tx>
            <c:strRef>
              <c:f>Temp!$B$45</c:f>
              <c:strCache>
                <c:ptCount val="1"/>
                <c:pt idx="0">
                  <c:v>cobalt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Temp!$E$45:$Q$45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3.9138943248532287E-2</c:v>
                </c:pt>
                <c:pt idx="9">
                  <c:v>33.620352250489233</c:v>
                </c:pt>
                <c:pt idx="10" formatCode="General">
                  <c:v>3.4592500345925002E-2</c:v>
                </c:pt>
                <c:pt idx="11">
                  <c:v>29.714957797149577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E0-D741-8C30-A7FA4C2A47FD}"/>
            </c:ext>
          </c:extLst>
        </c:ser>
        <c:ser>
          <c:idx val="8"/>
          <c:order val="8"/>
          <c:tx>
            <c:strRef>
              <c:f>Temp!$B$46</c:f>
              <c:strCache>
                <c:ptCount val="1"/>
                <c:pt idx="0">
                  <c:v>copper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Temp!$E$46:$Q$46</c:f>
              <c:numCache>
                <c:formatCode>0</c:formatCode>
                <c:ptCount val="13"/>
                <c:pt idx="0" formatCode="General">
                  <c:v>3.2903572387859255</c:v>
                </c:pt>
                <c:pt idx="1">
                  <c:v>1687.9532634971797</c:v>
                </c:pt>
                <c:pt idx="2" formatCode="General">
                  <c:v>3.2903572387859255</c:v>
                </c:pt>
                <c:pt idx="3">
                  <c:v>1687.9532634971797</c:v>
                </c:pt>
                <c:pt idx="4" formatCode="General">
                  <c:v>3.2903572387859255</c:v>
                </c:pt>
                <c:pt idx="5">
                  <c:v>1687.9532634971797</c:v>
                </c:pt>
                <c:pt idx="6" formatCode="General">
                  <c:v>45.027904616945712</c:v>
                </c:pt>
                <c:pt idx="7">
                  <c:v>23099.31506849315</c:v>
                </c:pt>
                <c:pt idx="8" formatCode="General">
                  <c:v>30.906718851924332</c:v>
                </c:pt>
                <c:pt idx="9">
                  <c:v>15855.146771037182</c:v>
                </c:pt>
                <c:pt idx="10" formatCode="General">
                  <c:v>20.769337207693372</c:v>
                </c:pt>
                <c:pt idx="11">
                  <c:v>10654.6699875467</c:v>
                </c:pt>
                <c:pt idx="12" formatCode="General">
                  <c:v>47.123287671232873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E0-D741-8C30-A7FA4C2A47FD}"/>
            </c:ext>
          </c:extLst>
        </c:ser>
        <c:ser>
          <c:idx val="9"/>
          <c:order val="9"/>
          <c:tx>
            <c:strRef>
              <c:f>Temp!$B$47</c:f>
              <c:strCache>
                <c:ptCount val="1"/>
                <c:pt idx="0">
                  <c:v>glass and glass-reinforced plastic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Temp!$E$47:$Q$47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25.478817858954844</c:v>
                </c:pt>
                <c:pt idx="7">
                  <c:v>94.271626078132925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E0-D741-8C30-A7FA4C2A47FD}"/>
            </c:ext>
          </c:extLst>
        </c:ser>
        <c:ser>
          <c:idx val="10"/>
          <c:order val="10"/>
          <c:tx>
            <c:strRef>
              <c:f>Temp!$B$48</c:f>
              <c:strCache>
                <c:ptCount val="1"/>
                <c:pt idx="0">
                  <c:v>graphite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Temp!$E$48:$Q$48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6.5231572080887146E-2</c:v>
                </c:pt>
                <c:pt idx="9">
                  <c:v>0.57012393998695365</c:v>
                </c:pt>
                <c:pt idx="10" formatCode="General">
                  <c:v>4.1511000415110001E-2</c:v>
                </c:pt>
                <c:pt idx="11">
                  <c:v>0.36280614362806141</c:v>
                </c:pt>
                <c:pt idx="12" formatCode="General">
                  <c:v>120.54794520547945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E0-D741-8C30-A7FA4C2A47FD}"/>
            </c:ext>
          </c:extLst>
        </c:ser>
        <c:ser>
          <c:idx val="11"/>
          <c:order val="11"/>
          <c:tx>
            <c:strRef>
              <c:f>Temp!$B$49</c:f>
              <c:strCache>
                <c:ptCount val="1"/>
                <c:pt idx="0">
                  <c:v>lithium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Temp!$E$49:$Q$49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9.8630136986301373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E0-D741-8C30-A7FA4C2A47FD}"/>
            </c:ext>
          </c:extLst>
        </c:ser>
        <c:ser>
          <c:idx val="12"/>
          <c:order val="12"/>
          <c:tx>
            <c:strRef>
              <c:f>Temp!$B$50</c:f>
              <c:strCache>
                <c:ptCount val="1"/>
                <c:pt idx="0">
                  <c:v>lead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Temp!$E$50:$Q$50</c:f>
              <c:numCache>
                <c:formatCode>0</c:formatCode>
                <c:ptCount val="13"/>
                <c:pt idx="0" formatCode="General">
                  <c:v>0.1052018981108425</c:v>
                </c:pt>
                <c:pt idx="1">
                  <c:v>5.2600949055421253</c:v>
                </c:pt>
                <c:pt idx="2" formatCode="General">
                  <c:v>0.1052018981108425</c:v>
                </c:pt>
                <c:pt idx="3">
                  <c:v>5.2600949055421253</c:v>
                </c:pt>
                <c:pt idx="4" formatCode="General">
                  <c:v>0.1052018981108425</c:v>
                </c:pt>
                <c:pt idx="5">
                  <c:v>5.2600949055421253</c:v>
                </c:pt>
                <c:pt idx="6" formatCode="General">
                  <c:v>7.9274479959411462E-2</c:v>
                </c:pt>
                <c:pt idx="7">
                  <c:v>3.9637239979705732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1E0-D741-8C30-A7FA4C2A47FD}"/>
            </c:ext>
          </c:extLst>
        </c:ser>
        <c:ser>
          <c:idx val="13"/>
          <c:order val="13"/>
          <c:tx>
            <c:strRef>
              <c:f>Temp!$B$51</c:f>
              <c:strCache>
                <c:ptCount val="1"/>
                <c:pt idx="0">
                  <c:v>magnesium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Temp!$E$51:$Q$51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5.2162607813292743</c:v>
                </c:pt>
                <c:pt idx="7">
                  <c:v>52.162607813292745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1E0-D741-8C30-A7FA4C2A47FD}"/>
            </c:ext>
          </c:extLst>
        </c:ser>
        <c:ser>
          <c:idx val="14"/>
          <c:order val="14"/>
          <c:tx>
            <c:strRef>
              <c:f>Temp!$B$52</c:f>
              <c:strCache>
                <c:ptCount val="1"/>
                <c:pt idx="0">
                  <c:v>manganese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Temp!$E$52:$Q$52</c:f>
              <c:numCache>
                <c:formatCode>0</c:formatCode>
                <c:ptCount val="13"/>
                <c:pt idx="0" formatCode="General">
                  <c:v>1.4146297788521802</c:v>
                </c:pt>
                <c:pt idx="1">
                  <c:v>15.560927567373982</c:v>
                </c:pt>
                <c:pt idx="2" formatCode="General">
                  <c:v>2.0413644910018802</c:v>
                </c:pt>
                <c:pt idx="3">
                  <c:v>22.455009401020682</c:v>
                </c:pt>
                <c:pt idx="4" formatCode="General">
                  <c:v>1.9809293580445877</c:v>
                </c:pt>
                <c:pt idx="5">
                  <c:v>21.790222938490466</c:v>
                </c:pt>
                <c:pt idx="6" formatCode="General">
                  <c:v>16.25126839167935</c:v>
                </c:pt>
                <c:pt idx="7">
                  <c:v>178.76395230847285</c:v>
                </c:pt>
                <c:pt idx="8" formatCode="General">
                  <c:v>30.8675799086758</c:v>
                </c:pt>
                <c:pt idx="9">
                  <c:v>339.54337899543378</c:v>
                </c:pt>
                <c:pt idx="10" formatCode="General">
                  <c:v>33.907568839075687</c:v>
                </c:pt>
                <c:pt idx="11">
                  <c:v>372.98325722983253</c:v>
                </c:pt>
                <c:pt idx="12" formatCode="General">
                  <c:v>0.93150684931506844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1E0-D741-8C30-A7FA4C2A47FD}"/>
            </c:ext>
          </c:extLst>
        </c:ser>
        <c:ser>
          <c:idx val="15"/>
          <c:order val="15"/>
          <c:tx>
            <c:strRef>
              <c:f>Temp!$B$53</c:f>
              <c:strCache>
                <c:ptCount val="1"/>
                <c:pt idx="0">
                  <c:v>molybdenum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Temp!$E$53:$Q$53</c:f>
              <c:numCache>
                <c:formatCode>0</c:formatCode>
                <c:ptCount val="13"/>
                <c:pt idx="0" formatCode="General">
                  <c:v>4.4766765153550006E-3</c:v>
                </c:pt>
                <c:pt idx="1">
                  <c:v>20.046557435759691</c:v>
                </c:pt>
                <c:pt idx="2" formatCode="General">
                  <c:v>4.4766765153550006E-3</c:v>
                </c:pt>
                <c:pt idx="3">
                  <c:v>20.046557435759691</c:v>
                </c:pt>
                <c:pt idx="4" formatCode="General">
                  <c:v>2.2383382576775003E-2</c:v>
                </c:pt>
                <c:pt idx="5">
                  <c:v>100.23278717879846</c:v>
                </c:pt>
                <c:pt idx="6" formatCode="General">
                  <c:v>3.1709791983764585E-2</c:v>
                </c:pt>
                <c:pt idx="7">
                  <c:v>141.99644850329781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1E0-D741-8C30-A7FA4C2A47FD}"/>
            </c:ext>
          </c:extLst>
        </c:ser>
        <c:ser>
          <c:idx val="16"/>
          <c:order val="16"/>
          <c:tx>
            <c:strRef>
              <c:f>Temp!$B$54</c:f>
              <c:strCache>
                <c:ptCount val="1"/>
                <c:pt idx="0">
                  <c:v>nickel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Temp!$E$54:$Q$54</c:f>
              <c:numCache>
                <c:formatCode>0</c:formatCode>
                <c:ptCount val="13"/>
                <c:pt idx="0" formatCode="General">
                  <c:v>6.0435132957292508</c:v>
                </c:pt>
                <c:pt idx="1">
                  <c:v>1510.8783239323127</c:v>
                </c:pt>
                <c:pt idx="2" formatCode="General">
                  <c:v>8.6690840719849582</c:v>
                </c:pt>
                <c:pt idx="3">
                  <c:v>2167.2710179962396</c:v>
                </c:pt>
                <c:pt idx="4" formatCode="General">
                  <c:v>7.7021219446682787</c:v>
                </c:pt>
                <c:pt idx="5">
                  <c:v>1925.5304861670697</c:v>
                </c:pt>
                <c:pt idx="6" formatCode="General">
                  <c:v>12.430238457635719</c:v>
                </c:pt>
                <c:pt idx="7">
                  <c:v>3107.5596144089295</c:v>
                </c:pt>
                <c:pt idx="8" formatCode="General">
                  <c:v>32.889758643183299</c:v>
                </c:pt>
                <c:pt idx="9">
                  <c:v>8222.4396607958242</c:v>
                </c:pt>
                <c:pt idx="10" formatCode="General">
                  <c:v>25.923619759236196</c:v>
                </c:pt>
                <c:pt idx="11">
                  <c:v>6480.9049398090492</c:v>
                </c:pt>
                <c:pt idx="12" formatCode="General">
                  <c:v>4.9315068493150687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1E0-D741-8C30-A7FA4C2A47FD}"/>
            </c:ext>
          </c:extLst>
        </c:ser>
        <c:ser>
          <c:idx val="17"/>
          <c:order val="17"/>
          <c:tx>
            <c:strRef>
              <c:f>Temp!$B$55</c:f>
              <c:strCache>
                <c:ptCount val="1"/>
                <c:pt idx="0">
                  <c:v>niobium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Temp!$E$55:$Q$55</c:f>
              <c:numCache>
                <c:formatCode>0</c:formatCode>
                <c:ptCount val="13"/>
                <c:pt idx="0" formatCode="General">
                  <c:v>4.4766765153550006E-3</c:v>
                </c:pt>
                <c:pt idx="1">
                  <c:v>2.1443280508550453</c:v>
                </c:pt>
                <c:pt idx="2" formatCode="General">
                  <c:v>4.4766765153550006E-3</c:v>
                </c:pt>
                <c:pt idx="3">
                  <c:v>2.1443280508550453</c:v>
                </c:pt>
                <c:pt idx="4" formatCode="General">
                  <c:v>4.4766765153550006E-3</c:v>
                </c:pt>
                <c:pt idx="5">
                  <c:v>2.1443280508550453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1E0-D741-8C30-A7FA4C2A47FD}"/>
            </c:ext>
          </c:extLst>
        </c:ser>
        <c:ser>
          <c:idx val="18"/>
          <c:order val="18"/>
          <c:tx>
            <c:strRef>
              <c:f>Temp!$B$56</c:f>
              <c:strCache>
                <c:ptCount val="1"/>
                <c:pt idx="0">
                  <c:v>phosphate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Temp!$E$56:$Q$56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46.027397260273972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1E0-D741-8C30-A7FA4C2A47FD}"/>
            </c:ext>
          </c:extLst>
        </c:ser>
        <c:ser>
          <c:idx val="19"/>
          <c:order val="19"/>
          <c:tx>
            <c:strRef>
              <c:f>Temp!$B$57</c:f>
              <c:strCache>
                <c:ptCount val="1"/>
                <c:pt idx="0">
                  <c:v>silicon, solar-grade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Temp!$E$57:$Q$57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38.844495180111622</c:v>
                </c:pt>
                <c:pt idx="7">
                  <c:v>116.53348554033487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1E0-D741-8C30-A7FA4C2A47FD}"/>
            </c:ext>
          </c:extLst>
        </c:ser>
        <c:ser>
          <c:idx val="20"/>
          <c:order val="20"/>
          <c:tx>
            <c:strRef>
              <c:f>Temp!$B$58</c:f>
              <c:strCache>
                <c:ptCount val="1"/>
                <c:pt idx="0">
                  <c:v>silver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Temp!$E$58:$Q$58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0.15854895991882292</c:v>
                </c:pt>
                <c:pt idx="7">
                  <c:v>3548.0086250634195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1E0-D741-8C30-A7FA4C2A47FD}"/>
            </c:ext>
          </c:extLst>
        </c:ser>
        <c:ser>
          <c:idx val="21"/>
          <c:order val="21"/>
          <c:tx>
            <c:strRef>
              <c:f>Temp!$B$59</c:f>
              <c:strCache>
                <c:ptCount val="1"/>
                <c:pt idx="0">
                  <c:v>solar PV cover glass</c:v>
                </c:pt>
              </c:strCache>
            </c:strRef>
          </c:tx>
          <c:spPr>
            <a:solidFill>
              <a:srgbClr val="0DC3A8"/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Temp!$E$59:$Q$59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352.29578893962457</c:v>
                </c:pt>
                <c:pt idx="7">
                  <c:v>1303.4944190766109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1E0-D741-8C30-A7FA4C2A47FD}"/>
            </c:ext>
          </c:extLst>
        </c:ser>
        <c:ser>
          <c:idx val="22"/>
          <c:order val="22"/>
          <c:tx>
            <c:strRef>
              <c:f>Temp!$B$60</c:f>
              <c:strCache>
                <c:ptCount val="1"/>
                <c:pt idx="0">
                  <c:v>tin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Temp!$E$60:$Q$60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1.078132927447996</c:v>
                </c:pt>
                <c:pt idx="7">
                  <c:v>2405.3145611364794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1E0-D741-8C30-A7FA4C2A47FD}"/>
            </c:ext>
          </c:extLst>
        </c:ser>
        <c:ser>
          <c:idx val="23"/>
          <c:order val="23"/>
          <c:tx>
            <c:strRef>
              <c:f>Temp!$B$61</c:f>
              <c:strCache>
                <c:ptCount val="1"/>
                <c:pt idx="0">
                  <c:v>titanium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Temp!$E$61:$Q$61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0.39637239979705735</c:v>
                </c:pt>
                <c:pt idx="7">
                  <c:v>39.240867579908681</c:v>
                </c:pt>
                <c:pt idx="8" formatCode="General">
                  <c:v>0.79582517938682318</c:v>
                </c:pt>
                <c:pt idx="9">
                  <c:v>78.786692759295491</c:v>
                </c:pt>
                <c:pt idx="10" formatCode="General">
                  <c:v>0.86481250864812509</c:v>
                </c:pt>
                <c:pt idx="11">
                  <c:v>85.61643835616438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1E0-D741-8C30-A7FA4C2A47FD}"/>
            </c:ext>
          </c:extLst>
        </c:ser>
        <c:ser>
          <c:idx val="24"/>
          <c:order val="24"/>
          <c:tx>
            <c:strRef>
              <c:f>Temp!$B$62</c:f>
              <c:strCache>
                <c:ptCount val="1"/>
                <c:pt idx="0">
                  <c:v>tungsten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Temp!$E$62:$Q$62</c:f>
              <c:numCache>
                <c:formatCode>0</c:formatCode>
                <c:ptCount val="13"/>
                <c:pt idx="0" formatCode="General">
                  <c:v>1.1191691288387502E-2</c:v>
                </c:pt>
                <c:pt idx="1">
                  <c:v>12.098218282746888</c:v>
                </c:pt>
                <c:pt idx="2" formatCode="General">
                  <c:v>1.1191691288387502E-2</c:v>
                </c:pt>
                <c:pt idx="3">
                  <c:v>12.098218282746888</c:v>
                </c:pt>
                <c:pt idx="4" formatCode="General">
                  <c:v>1.1191691288387502E-2</c:v>
                </c:pt>
                <c:pt idx="5">
                  <c:v>12.098218282746888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1E0-D741-8C30-A7FA4C2A47FD}"/>
            </c:ext>
          </c:extLst>
        </c:ser>
        <c:ser>
          <c:idx val="25"/>
          <c:order val="25"/>
          <c:tx>
            <c:strRef>
              <c:f>Temp!$B$63</c:f>
              <c:strCache>
                <c:ptCount val="1"/>
                <c:pt idx="0">
                  <c:v>zinc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Temp!$E$63:$Q$63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22.006595636732623</c:v>
                </c:pt>
                <c:pt idx="7">
                  <c:v>1562.4682902080162</c:v>
                </c:pt>
                <c:pt idx="8" formatCode="General">
                  <c:v>0.48271363339856488</c:v>
                </c:pt>
                <c:pt idx="9">
                  <c:v>34.272667971298105</c:v>
                </c:pt>
                <c:pt idx="10" formatCode="General">
                  <c:v>0.36668050366680505</c:v>
                </c:pt>
                <c:pt idx="11">
                  <c:v>26.034315760343159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C-B34E-B4BC-C7C6217CA69B}"/>
            </c:ext>
          </c:extLst>
        </c:ser>
        <c:ser>
          <c:idx val="26"/>
          <c:order val="26"/>
          <c:tx>
            <c:strRef>
              <c:f>Temp!$B$64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Temp!$E$37:$T$37</c:f>
              <c:strCache>
                <c:ptCount val="16"/>
                <c:pt idx="0">
                  <c:v>Nuclear - AP1000</c:v>
                </c:pt>
                <c:pt idx="1">
                  <c:v>Rock</c:v>
                </c:pt>
                <c:pt idx="2">
                  <c:v>Nuclear - EPR</c:v>
                </c:pt>
                <c:pt idx="3">
                  <c:v>Rock</c:v>
                </c:pt>
                <c:pt idx="4">
                  <c:v>Advanced nuclear (BWRX-300)</c:v>
                </c:pt>
                <c:pt idx="5">
                  <c:v>Rock</c:v>
                </c:pt>
                <c:pt idx="6">
                  <c:v>Solar PV farm</c:v>
                </c:pt>
                <c:pt idx="7">
                  <c:v>Rock</c:v>
                </c:pt>
                <c:pt idx="8">
                  <c:v>Onshore wind farm</c:v>
                </c:pt>
                <c:pt idx="9">
                  <c:v>Rock</c:v>
                </c:pt>
                <c:pt idx="10">
                  <c:v>Offshore wind farm</c:v>
                </c:pt>
                <c:pt idx="11">
                  <c:v>Rock</c:v>
                </c:pt>
                <c:pt idx="12">
                  <c:v>LFP battery storage*</c:v>
                </c:pt>
                <c:pt idx="13">
                  <c:v>Rock</c:v>
                </c:pt>
                <c:pt idx="14">
                  <c:v>Coal </c:v>
                </c:pt>
                <c:pt idx="15">
                  <c:v>Natural Gas</c:v>
                </c:pt>
              </c:strCache>
            </c:strRef>
          </c:cat>
          <c:val>
            <c:numRef>
              <c:f>Temp!$E$64:$Q$64</c:f>
              <c:numCache>
                <c:formatCode>0</c:formatCode>
                <c:ptCount val="13"/>
                <c:pt idx="0" formatCode="General">
                  <c:v>3.089</c:v>
                </c:pt>
                <c:pt idx="1">
                  <c:v>11194.536</c:v>
                </c:pt>
                <c:pt idx="2" formatCode="General">
                  <c:v>3.089</c:v>
                </c:pt>
                <c:pt idx="3">
                  <c:v>11194.536</c:v>
                </c:pt>
                <c:pt idx="4" formatCode="General">
                  <c:v>3.089</c:v>
                </c:pt>
                <c:pt idx="5">
                  <c:v>11194.536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C-B34E-B4BC-C7C6217C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2151920"/>
        <c:axId val="631381808"/>
      </c:barChart>
      <c:catAx>
        <c:axId val="63215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>
                    <a:latin typeface="Manuale" panose="02040504050405060204" pitchFamily="18" charset="77"/>
                  </a:rPr>
                  <a:t>Clean electricity</a:t>
                </a:r>
                <a:r>
                  <a:rPr lang="en-US" sz="1400" b="1" i="0" baseline="0">
                    <a:latin typeface="Manuale" panose="02040504050405060204" pitchFamily="18" charset="77"/>
                  </a:rPr>
                  <a:t> generation source</a:t>
                </a:r>
                <a:endParaRPr lang="en-US" sz="1400" b="1" i="0">
                  <a:latin typeface="Manuale" panose="02040504050405060204" pitchFamily="18" charset="77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631381808"/>
        <c:crosses val="autoZero"/>
        <c:auto val="1"/>
        <c:lblAlgn val="ctr"/>
        <c:lblOffset val="100"/>
        <c:noMultiLvlLbl val="0"/>
      </c:catAx>
      <c:valAx>
        <c:axId val="63138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Manuale" panose="02040504050405060204" pitchFamily="18" charset="77"/>
                  </a:rPr>
                  <a:t>kg of mateiral per GWh generation</a:t>
                </a:r>
              </a:p>
            </c:rich>
          </c:tx>
          <c:layout>
            <c:manualLayout>
              <c:xMode val="edge"/>
              <c:yMode val="edge"/>
              <c:x val="3.592814371257485E-3"/>
              <c:y val="0.217616763136396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63215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>
                <a:latin typeface="Futura" panose="020B0602020204020303" pitchFamily="34" charset="-79"/>
                <a:cs typeface="Futura" panose="020B0602020204020303" pitchFamily="34" charset="-79"/>
              </a:rPr>
              <a:t>Materials intensity of different clean electricity generation technologies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Template!$B$4</c:f>
              <c:strCache>
                <c:ptCount val="1"/>
                <c:pt idx="0">
                  <c:v>iron in steel</c:v>
                </c:pt>
              </c:strCache>
            </c:strRef>
          </c:tx>
          <c:spPr>
            <a:solidFill>
              <a:srgbClr val="0D4459"/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Template!$E$4:$R$4</c:f>
              <c:numCache>
                <c:formatCode>0</c:formatCode>
                <c:ptCount val="14"/>
                <c:pt idx="0" formatCode="General">
                  <c:v>37057</c:v>
                </c:pt>
                <c:pt idx="1">
                  <c:v>333513</c:v>
                </c:pt>
                <c:pt idx="2" formatCode="General">
                  <c:v>53856</c:v>
                </c:pt>
                <c:pt idx="3">
                  <c:v>484704</c:v>
                </c:pt>
                <c:pt idx="4" formatCode="General">
                  <c:v>61906</c:v>
                </c:pt>
                <c:pt idx="5">
                  <c:v>557154</c:v>
                </c:pt>
                <c:pt idx="6" formatCode="General">
                  <c:v>51029</c:v>
                </c:pt>
                <c:pt idx="7">
                  <c:v>459261</c:v>
                </c:pt>
                <c:pt idx="8" formatCode="General">
                  <c:v>128450</c:v>
                </c:pt>
                <c:pt idx="9">
                  <c:v>1156050</c:v>
                </c:pt>
                <c:pt idx="10" formatCode="General">
                  <c:v>258977</c:v>
                </c:pt>
                <c:pt idx="11">
                  <c:v>2330793</c:v>
                </c:pt>
                <c:pt idx="12" formatCode="General">
                  <c:v>576</c:v>
                </c:pt>
                <c:pt idx="13">
                  <c:v>5184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9-4DEA-825F-51936AA18B17}"/>
            </c:ext>
          </c:extLst>
        </c:ser>
        <c:ser>
          <c:idx val="1"/>
          <c:order val="1"/>
          <c:tx>
            <c:strRef>
              <c:f>Template!$B$5</c:f>
              <c:strCache>
                <c:ptCount val="1"/>
                <c:pt idx="0">
                  <c:v>sum of concrete</c:v>
                </c:pt>
              </c:strCache>
            </c:strRef>
          </c:tx>
          <c:spPr>
            <a:solidFill>
              <a:srgbClr val="EE5C36"/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Template!$E$5:$R$5</c:f>
              <c:numCache>
                <c:formatCode>0</c:formatCode>
                <c:ptCount val="14"/>
                <c:pt idx="0" formatCode="General">
                  <c:v>230549</c:v>
                </c:pt>
                <c:pt idx="1">
                  <c:v>806921.5</c:v>
                </c:pt>
                <c:pt idx="2" formatCode="General">
                  <c:v>537724</c:v>
                </c:pt>
                <c:pt idx="3">
                  <c:v>1882034</c:v>
                </c:pt>
                <c:pt idx="4" formatCode="General">
                  <c:v>560549</c:v>
                </c:pt>
                <c:pt idx="5">
                  <c:v>1961921.5</c:v>
                </c:pt>
                <c:pt idx="6" formatCode="General">
                  <c:v>18816</c:v>
                </c:pt>
                <c:pt idx="7">
                  <c:v>65856</c:v>
                </c:pt>
                <c:pt idx="8" formatCode="General">
                  <c:v>394303</c:v>
                </c:pt>
                <c:pt idx="9">
                  <c:v>1380060.5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9-4DEA-825F-51936AA18B17}"/>
            </c:ext>
          </c:extLst>
        </c:ser>
        <c:ser>
          <c:idx val="2"/>
          <c:order val="2"/>
          <c:tx>
            <c:strRef>
              <c:f>Template!$B$6</c:f>
              <c:strCache>
                <c:ptCount val="1"/>
                <c:pt idx="0">
                  <c:v>non-steel iron</c:v>
                </c:pt>
              </c:strCache>
            </c:strRef>
          </c:tx>
          <c:spPr>
            <a:solidFill>
              <a:srgbClr val="252A2B"/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Template!$E$6:$R$6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44</c:v>
                </c:pt>
                <c:pt idx="7">
                  <c:v>396</c:v>
                </c:pt>
                <c:pt idx="8" formatCode="General">
                  <c:v>9060</c:v>
                </c:pt>
                <c:pt idx="9">
                  <c:v>81540</c:v>
                </c:pt>
                <c:pt idx="10" formatCode="General">
                  <c:v>10067</c:v>
                </c:pt>
                <c:pt idx="11">
                  <c:v>90603</c:v>
                </c:pt>
                <c:pt idx="12" formatCode="General">
                  <c:v>1380</c:v>
                </c:pt>
                <c:pt idx="13">
                  <c:v>12420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89-4DEA-825F-51936AA18B17}"/>
            </c:ext>
          </c:extLst>
        </c:ser>
        <c:ser>
          <c:idx val="3"/>
          <c:order val="3"/>
          <c:tx>
            <c:strRef>
              <c:f>Template!$B$7</c:f>
              <c:strCache>
                <c:ptCount val="1"/>
                <c:pt idx="0">
                  <c:v>sum of rare earths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Template!$E$7:$R$7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43</c:v>
                </c:pt>
                <c:pt idx="9">
                  <c:v>14018</c:v>
                </c:pt>
                <c:pt idx="10" formatCode="General">
                  <c:v>158</c:v>
                </c:pt>
                <c:pt idx="11">
                  <c:v>57512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89-4DEA-825F-51936AA18B17}"/>
            </c:ext>
          </c:extLst>
        </c:ser>
        <c:ser>
          <c:idx val="4"/>
          <c:order val="4"/>
          <c:tx>
            <c:strRef>
              <c:f>Template!$B$8</c:f>
              <c:strCache>
                <c:ptCount val="1"/>
                <c:pt idx="0">
                  <c:v>aluminum</c:v>
                </c:pt>
              </c:strCache>
            </c:strRef>
          </c:tx>
          <c:spPr>
            <a:solidFill>
              <a:srgbClr val="56A9D5"/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Template!$E$8:$R$8</c:f>
              <c:numCache>
                <c:formatCode>0</c:formatCode>
                <c:ptCount val="14"/>
                <c:pt idx="0" formatCode="General">
                  <c:v>100</c:v>
                </c:pt>
                <c:pt idx="1">
                  <c:v>700</c:v>
                </c:pt>
                <c:pt idx="2" formatCode="General">
                  <c:v>100</c:v>
                </c:pt>
                <c:pt idx="3">
                  <c:v>700</c:v>
                </c:pt>
                <c:pt idx="4" formatCode="General">
                  <c:v>100</c:v>
                </c:pt>
                <c:pt idx="5">
                  <c:v>700</c:v>
                </c:pt>
                <c:pt idx="6" formatCode="General">
                  <c:v>11283</c:v>
                </c:pt>
                <c:pt idx="7">
                  <c:v>78981</c:v>
                </c:pt>
                <c:pt idx="8" formatCode="General">
                  <c:v>3221</c:v>
                </c:pt>
                <c:pt idx="9">
                  <c:v>22547</c:v>
                </c:pt>
                <c:pt idx="10" formatCode="General">
                  <c:v>1003</c:v>
                </c:pt>
                <c:pt idx="11">
                  <c:v>7021</c:v>
                </c:pt>
                <c:pt idx="12" formatCode="General">
                  <c:v>1460</c:v>
                </c:pt>
                <c:pt idx="13">
                  <c:v>10220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89-4DEA-825F-51936AA18B17}"/>
            </c:ext>
          </c:extLst>
        </c:ser>
        <c:ser>
          <c:idx val="5"/>
          <c:order val="5"/>
          <c:tx>
            <c:strRef>
              <c:f>Template!$B$9</c:f>
              <c:strCache>
                <c:ptCount val="1"/>
                <c:pt idx="0">
                  <c:v>boron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Template!$E$9:$R$9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12</c:v>
                </c:pt>
                <c:pt idx="9">
                  <c:v>456</c:v>
                </c:pt>
                <c:pt idx="10" formatCode="General">
                  <c:v>2</c:v>
                </c:pt>
                <c:pt idx="11">
                  <c:v>76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89-4DEA-825F-51936AA18B17}"/>
            </c:ext>
          </c:extLst>
        </c:ser>
        <c:ser>
          <c:idx val="6"/>
          <c:order val="6"/>
          <c:tx>
            <c:strRef>
              <c:f>Template!$B$10</c:f>
              <c:strCache>
                <c:ptCount val="1"/>
                <c:pt idx="0">
                  <c:v>chromium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Template!$E$10:$R$10</c:f>
              <c:numCache>
                <c:formatCode>0</c:formatCode>
                <c:ptCount val="14"/>
                <c:pt idx="0" formatCode="General">
                  <c:v>4996</c:v>
                </c:pt>
                <c:pt idx="1">
                  <c:v>89928</c:v>
                </c:pt>
                <c:pt idx="2" formatCode="General">
                  <c:v>7175</c:v>
                </c:pt>
                <c:pt idx="3">
                  <c:v>129150</c:v>
                </c:pt>
                <c:pt idx="4" formatCode="General">
                  <c:v>6305</c:v>
                </c:pt>
                <c:pt idx="5">
                  <c:v>113490</c:v>
                </c:pt>
                <c:pt idx="6" formatCode="General">
                  <c:v>153</c:v>
                </c:pt>
                <c:pt idx="7">
                  <c:v>2754</c:v>
                </c:pt>
                <c:pt idx="8" formatCode="General">
                  <c:v>1200</c:v>
                </c:pt>
                <c:pt idx="9">
                  <c:v>21600</c:v>
                </c:pt>
                <c:pt idx="10" formatCode="General">
                  <c:v>262</c:v>
                </c:pt>
                <c:pt idx="11">
                  <c:v>4716</c:v>
                </c:pt>
                <c:pt idx="12" formatCode="General">
                  <c:v>168</c:v>
                </c:pt>
                <c:pt idx="13">
                  <c:v>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89-4DEA-825F-51936AA18B17}"/>
            </c:ext>
          </c:extLst>
        </c:ser>
        <c:ser>
          <c:idx val="7"/>
          <c:order val="7"/>
          <c:tx>
            <c:strRef>
              <c:f>Template!$B$11</c:f>
              <c:strCache>
                <c:ptCount val="1"/>
                <c:pt idx="0">
                  <c:v>cobalt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Template!$E$11:$R$11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3</c:v>
                </c:pt>
                <c:pt idx="9">
                  <c:v>2577</c:v>
                </c:pt>
                <c:pt idx="10" formatCode="General">
                  <c:v>5</c:v>
                </c:pt>
                <c:pt idx="11">
                  <c:v>4295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89-4DEA-825F-51936AA18B17}"/>
            </c:ext>
          </c:extLst>
        </c:ser>
        <c:ser>
          <c:idx val="8"/>
          <c:order val="8"/>
          <c:tx>
            <c:strRef>
              <c:f>Template!$B$12</c:f>
              <c:strCache>
                <c:ptCount val="1"/>
                <c:pt idx="0">
                  <c:v>copper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Template!$E$12:$R$12</c:f>
              <c:numCache>
                <c:formatCode>0</c:formatCode>
                <c:ptCount val="14"/>
                <c:pt idx="0" formatCode="General">
                  <c:v>1470</c:v>
                </c:pt>
                <c:pt idx="1">
                  <c:v>754110</c:v>
                </c:pt>
                <c:pt idx="2" formatCode="General">
                  <c:v>1470</c:v>
                </c:pt>
                <c:pt idx="3">
                  <c:v>754110</c:v>
                </c:pt>
                <c:pt idx="4" formatCode="General">
                  <c:v>1470</c:v>
                </c:pt>
                <c:pt idx="5">
                  <c:v>754110</c:v>
                </c:pt>
                <c:pt idx="6" formatCode="General">
                  <c:v>2840</c:v>
                </c:pt>
                <c:pt idx="7">
                  <c:v>1456920</c:v>
                </c:pt>
                <c:pt idx="8" formatCode="General">
                  <c:v>2369</c:v>
                </c:pt>
                <c:pt idx="9">
                  <c:v>1215297</c:v>
                </c:pt>
                <c:pt idx="10" formatCode="General">
                  <c:v>3002</c:v>
                </c:pt>
                <c:pt idx="11">
                  <c:v>1540026</c:v>
                </c:pt>
                <c:pt idx="12" formatCode="General">
                  <c:v>860</c:v>
                </c:pt>
                <c:pt idx="13">
                  <c:v>441180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89-4DEA-825F-51936AA18B17}"/>
            </c:ext>
          </c:extLst>
        </c:ser>
        <c:ser>
          <c:idx val="9"/>
          <c:order val="9"/>
          <c:tx>
            <c:strRef>
              <c:f>Template!$B$13</c:f>
              <c:strCache>
                <c:ptCount val="1"/>
                <c:pt idx="0">
                  <c:v>glass and glass-reinforced plastic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Template!$E$13:$R$13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1607</c:v>
                </c:pt>
                <c:pt idx="7">
                  <c:v>5945.9000000000005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289-4DEA-825F-51936AA18B17}"/>
            </c:ext>
          </c:extLst>
        </c:ser>
        <c:ser>
          <c:idx val="10"/>
          <c:order val="10"/>
          <c:tx>
            <c:strRef>
              <c:f>Template!$B$14</c:f>
              <c:strCache>
                <c:ptCount val="1"/>
                <c:pt idx="0">
                  <c:v>graphite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Template!$E$14:$R$14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5</c:v>
                </c:pt>
                <c:pt idx="9">
                  <c:v>43.7</c:v>
                </c:pt>
                <c:pt idx="10" formatCode="General">
                  <c:v>6</c:v>
                </c:pt>
                <c:pt idx="11">
                  <c:v>52.44</c:v>
                </c:pt>
                <c:pt idx="12" formatCode="General">
                  <c:v>2200</c:v>
                </c:pt>
                <c:pt idx="13">
                  <c:v>19228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89-4DEA-825F-51936AA18B17}"/>
            </c:ext>
          </c:extLst>
        </c:ser>
        <c:ser>
          <c:idx val="11"/>
          <c:order val="11"/>
          <c:tx>
            <c:strRef>
              <c:f>Template!$B$15</c:f>
              <c:strCache>
                <c:ptCount val="1"/>
                <c:pt idx="0">
                  <c:v>lithium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Template!$E$15:$R$15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180</c:v>
                </c:pt>
                <c:pt idx="13">
                  <c:v>294120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89-4DEA-825F-51936AA18B17}"/>
            </c:ext>
          </c:extLst>
        </c:ser>
        <c:ser>
          <c:idx val="12"/>
          <c:order val="12"/>
          <c:tx>
            <c:strRef>
              <c:f>Template!$B$16</c:f>
              <c:strCache>
                <c:ptCount val="1"/>
                <c:pt idx="0">
                  <c:v>lead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Template!$E$16:$R$16</c:f>
              <c:numCache>
                <c:formatCode>0</c:formatCode>
                <c:ptCount val="14"/>
                <c:pt idx="0" formatCode="General">
                  <c:v>47</c:v>
                </c:pt>
                <c:pt idx="1">
                  <c:v>2350</c:v>
                </c:pt>
                <c:pt idx="2" formatCode="General">
                  <c:v>47</c:v>
                </c:pt>
                <c:pt idx="3">
                  <c:v>2350</c:v>
                </c:pt>
                <c:pt idx="4" formatCode="General">
                  <c:v>47</c:v>
                </c:pt>
                <c:pt idx="5">
                  <c:v>2350</c:v>
                </c:pt>
                <c:pt idx="6" formatCode="General">
                  <c:v>5</c:v>
                </c:pt>
                <c:pt idx="7">
                  <c:v>250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289-4DEA-825F-51936AA18B17}"/>
            </c:ext>
          </c:extLst>
        </c:ser>
        <c:ser>
          <c:idx val="13"/>
          <c:order val="13"/>
          <c:tx>
            <c:strRef>
              <c:f>Template!$B$17</c:f>
              <c:strCache>
                <c:ptCount val="1"/>
                <c:pt idx="0">
                  <c:v>magnesium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Template!$E$17:$R$17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329</c:v>
                </c:pt>
                <c:pt idx="7">
                  <c:v>3290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289-4DEA-825F-51936AA18B17}"/>
            </c:ext>
          </c:extLst>
        </c:ser>
        <c:ser>
          <c:idx val="14"/>
          <c:order val="14"/>
          <c:tx>
            <c:strRef>
              <c:f>Template!$B$18</c:f>
              <c:strCache>
                <c:ptCount val="1"/>
                <c:pt idx="0">
                  <c:v>manganese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Template!$E$18:$R$18</c:f>
              <c:numCache>
                <c:formatCode>0</c:formatCode>
                <c:ptCount val="14"/>
                <c:pt idx="0" formatCode="General">
                  <c:v>632</c:v>
                </c:pt>
                <c:pt idx="1">
                  <c:v>6952</c:v>
                </c:pt>
                <c:pt idx="2" formatCode="General">
                  <c:v>912</c:v>
                </c:pt>
                <c:pt idx="3">
                  <c:v>10032</c:v>
                </c:pt>
                <c:pt idx="4" formatCode="General">
                  <c:v>885</c:v>
                </c:pt>
                <c:pt idx="5">
                  <c:v>9735</c:v>
                </c:pt>
                <c:pt idx="6" formatCode="General">
                  <c:v>1025</c:v>
                </c:pt>
                <c:pt idx="7">
                  <c:v>11275</c:v>
                </c:pt>
                <c:pt idx="8" formatCode="General">
                  <c:v>2366</c:v>
                </c:pt>
                <c:pt idx="9">
                  <c:v>26026</c:v>
                </c:pt>
                <c:pt idx="10" formatCode="General">
                  <c:v>4901</c:v>
                </c:pt>
                <c:pt idx="11">
                  <c:v>53911</c:v>
                </c:pt>
                <c:pt idx="12" formatCode="General">
                  <c:v>17</c:v>
                </c:pt>
                <c:pt idx="1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289-4DEA-825F-51936AA18B17}"/>
            </c:ext>
          </c:extLst>
        </c:ser>
        <c:ser>
          <c:idx val="15"/>
          <c:order val="15"/>
          <c:tx>
            <c:strRef>
              <c:f>Template!$B$19</c:f>
              <c:strCache>
                <c:ptCount val="1"/>
                <c:pt idx="0">
                  <c:v>molybdenum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Template!$E$19:$R$19</c:f>
              <c:numCache>
                <c:formatCode>0</c:formatCode>
                <c:ptCount val="14"/>
                <c:pt idx="0" formatCode="General">
                  <c:v>2</c:v>
                </c:pt>
                <c:pt idx="1">
                  <c:v>8956</c:v>
                </c:pt>
                <c:pt idx="2" formatCode="General">
                  <c:v>2</c:v>
                </c:pt>
                <c:pt idx="3">
                  <c:v>8956</c:v>
                </c:pt>
                <c:pt idx="4" formatCode="General">
                  <c:v>10</c:v>
                </c:pt>
                <c:pt idx="5">
                  <c:v>44780</c:v>
                </c:pt>
                <c:pt idx="6" formatCode="General">
                  <c:v>2</c:v>
                </c:pt>
                <c:pt idx="7">
                  <c:v>8956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289-4DEA-825F-51936AA18B17}"/>
            </c:ext>
          </c:extLst>
        </c:ser>
        <c:ser>
          <c:idx val="16"/>
          <c:order val="16"/>
          <c:tx>
            <c:strRef>
              <c:f>Template!$B$20</c:f>
              <c:strCache>
                <c:ptCount val="1"/>
                <c:pt idx="0">
                  <c:v>nickel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Template!$E$20:$R$20</c:f>
              <c:numCache>
                <c:formatCode>0</c:formatCode>
                <c:ptCount val="14"/>
                <c:pt idx="0" formatCode="General">
                  <c:v>2700</c:v>
                </c:pt>
                <c:pt idx="1">
                  <c:v>675000</c:v>
                </c:pt>
                <c:pt idx="2" formatCode="General">
                  <c:v>3873</c:v>
                </c:pt>
                <c:pt idx="3">
                  <c:v>968250</c:v>
                </c:pt>
                <c:pt idx="4" formatCode="General">
                  <c:v>3441</c:v>
                </c:pt>
                <c:pt idx="5">
                  <c:v>860250</c:v>
                </c:pt>
                <c:pt idx="6" formatCode="General">
                  <c:v>784</c:v>
                </c:pt>
                <c:pt idx="7">
                  <c:v>196000</c:v>
                </c:pt>
                <c:pt idx="8" formatCode="General">
                  <c:v>2521</c:v>
                </c:pt>
                <c:pt idx="9">
                  <c:v>630250</c:v>
                </c:pt>
                <c:pt idx="10" formatCode="General">
                  <c:v>3747</c:v>
                </c:pt>
                <c:pt idx="11">
                  <c:v>936750</c:v>
                </c:pt>
                <c:pt idx="12" formatCode="General">
                  <c:v>90</c:v>
                </c:pt>
                <c:pt idx="13">
                  <c:v>22500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89-4DEA-825F-51936AA18B17}"/>
            </c:ext>
          </c:extLst>
        </c:ser>
        <c:ser>
          <c:idx val="17"/>
          <c:order val="17"/>
          <c:tx>
            <c:strRef>
              <c:f>Template!$B$21</c:f>
              <c:strCache>
                <c:ptCount val="1"/>
                <c:pt idx="0">
                  <c:v>niobium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Template!$E$21:$R$21</c:f>
              <c:numCache>
                <c:formatCode>0</c:formatCode>
                <c:ptCount val="14"/>
                <c:pt idx="0" formatCode="General">
                  <c:v>2</c:v>
                </c:pt>
                <c:pt idx="1">
                  <c:v>958</c:v>
                </c:pt>
                <c:pt idx="2" formatCode="General">
                  <c:v>2</c:v>
                </c:pt>
                <c:pt idx="3">
                  <c:v>958</c:v>
                </c:pt>
                <c:pt idx="4" formatCode="General">
                  <c:v>2</c:v>
                </c:pt>
                <c:pt idx="5">
                  <c:v>958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89-4DEA-825F-51936AA18B17}"/>
            </c:ext>
          </c:extLst>
        </c:ser>
        <c:ser>
          <c:idx val="18"/>
          <c:order val="18"/>
          <c:tx>
            <c:strRef>
              <c:f>Template!$B$22</c:f>
              <c:strCache>
                <c:ptCount val="1"/>
                <c:pt idx="0">
                  <c:v>phosphate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Template!$E$22:$R$22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840</c:v>
                </c:pt>
                <c:pt idx="13">
                  <c:v>34440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89-4DEA-825F-51936AA18B17}"/>
            </c:ext>
          </c:extLst>
        </c:ser>
        <c:ser>
          <c:idx val="19"/>
          <c:order val="19"/>
          <c:tx>
            <c:strRef>
              <c:f>Template!$B$23</c:f>
              <c:strCache>
                <c:ptCount val="1"/>
                <c:pt idx="0">
                  <c:v>silicon, solar-grade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Template!$E$23:$R$23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2450</c:v>
                </c:pt>
                <c:pt idx="7">
                  <c:v>7350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89-4DEA-825F-51936AA18B17}"/>
            </c:ext>
          </c:extLst>
        </c:ser>
        <c:ser>
          <c:idx val="20"/>
          <c:order val="20"/>
          <c:tx>
            <c:strRef>
              <c:f>Template!$B$24</c:f>
              <c:strCache>
                <c:ptCount val="1"/>
                <c:pt idx="0">
                  <c:v>silver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Template!$E$24:$R$24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10</c:v>
                </c:pt>
                <c:pt idx="7">
                  <c:v>223780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289-4DEA-825F-51936AA18B17}"/>
            </c:ext>
          </c:extLst>
        </c:ser>
        <c:ser>
          <c:idx val="21"/>
          <c:order val="21"/>
          <c:tx>
            <c:strRef>
              <c:f>Template!$B$25</c:f>
              <c:strCache>
                <c:ptCount val="1"/>
                <c:pt idx="0">
                  <c:v>solar PV cover glass</c:v>
                </c:pt>
              </c:strCache>
            </c:strRef>
          </c:tx>
          <c:spPr>
            <a:solidFill>
              <a:srgbClr val="0DC3A8"/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Template!$E$25:$R$25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22220</c:v>
                </c:pt>
                <c:pt idx="7">
                  <c:v>82214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289-4DEA-825F-51936AA18B17}"/>
            </c:ext>
          </c:extLst>
        </c:ser>
        <c:ser>
          <c:idx val="22"/>
          <c:order val="22"/>
          <c:tx>
            <c:strRef>
              <c:f>Template!$B$26</c:f>
              <c:strCache>
                <c:ptCount val="1"/>
                <c:pt idx="0">
                  <c:v>tin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Template!$E$26:$R$26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68</c:v>
                </c:pt>
                <c:pt idx="7">
                  <c:v>151708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289-4DEA-825F-51936AA18B17}"/>
            </c:ext>
          </c:extLst>
        </c:ser>
        <c:ser>
          <c:idx val="23"/>
          <c:order val="23"/>
          <c:tx>
            <c:strRef>
              <c:f>Template!$B$27</c:f>
              <c:strCache>
                <c:ptCount val="1"/>
                <c:pt idx="0">
                  <c:v>titanium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Template!$E$27:$R$27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25</c:v>
                </c:pt>
                <c:pt idx="7">
                  <c:v>2475</c:v>
                </c:pt>
                <c:pt idx="8" formatCode="General">
                  <c:v>61</c:v>
                </c:pt>
                <c:pt idx="9">
                  <c:v>6039</c:v>
                </c:pt>
                <c:pt idx="10" formatCode="General">
                  <c:v>125</c:v>
                </c:pt>
                <c:pt idx="11">
                  <c:v>12375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289-4DEA-825F-51936AA18B17}"/>
            </c:ext>
          </c:extLst>
        </c:ser>
        <c:ser>
          <c:idx val="24"/>
          <c:order val="24"/>
          <c:tx>
            <c:strRef>
              <c:f>Template!$B$28</c:f>
              <c:strCache>
                <c:ptCount val="1"/>
                <c:pt idx="0">
                  <c:v>tungsten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Template!$E$28:$R$28</c:f>
              <c:numCache>
                <c:formatCode>0</c:formatCode>
                <c:ptCount val="14"/>
                <c:pt idx="0" formatCode="General">
                  <c:v>5</c:v>
                </c:pt>
                <c:pt idx="1">
                  <c:v>5405</c:v>
                </c:pt>
                <c:pt idx="2" formatCode="General">
                  <c:v>5</c:v>
                </c:pt>
                <c:pt idx="3">
                  <c:v>5405</c:v>
                </c:pt>
                <c:pt idx="4" formatCode="General">
                  <c:v>5</c:v>
                </c:pt>
                <c:pt idx="5">
                  <c:v>5405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289-4DEA-825F-51936AA18B17}"/>
            </c:ext>
          </c:extLst>
        </c:ser>
        <c:ser>
          <c:idx val="25"/>
          <c:order val="25"/>
          <c:tx>
            <c:strRef>
              <c:f>Template!$B$29</c:f>
              <c:strCache>
                <c:ptCount val="1"/>
                <c:pt idx="0">
                  <c:v>zinc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Template!$E$3:$R$3</c:f>
              <c:strCache>
                <c:ptCount val="14"/>
                <c:pt idx="0">
                  <c:v>Materials</c:v>
                </c:pt>
                <c:pt idx="1">
                  <c:v>Nuclear - AP1000</c:v>
                </c:pt>
                <c:pt idx="2">
                  <c:v>Materials</c:v>
                </c:pt>
                <c:pt idx="3">
                  <c:v>Nuclear - EPR</c:v>
                </c:pt>
                <c:pt idx="4">
                  <c:v>Materials</c:v>
                </c:pt>
                <c:pt idx="5">
                  <c:v>Advanced nuclear (BWRX-300)</c:v>
                </c:pt>
                <c:pt idx="6">
                  <c:v>Materials</c:v>
                </c:pt>
                <c:pt idx="7">
                  <c:v>Solar PV farm</c:v>
                </c:pt>
                <c:pt idx="8">
                  <c:v>Materials</c:v>
                </c:pt>
                <c:pt idx="9">
                  <c:v>Onshore wind farm</c:v>
                </c:pt>
                <c:pt idx="10">
                  <c:v>Materials</c:v>
                </c:pt>
                <c:pt idx="11">
                  <c:v>Offshore wind farm</c:v>
                </c:pt>
                <c:pt idx="12">
                  <c:v>Materials</c:v>
                </c:pt>
                <c:pt idx="13">
                  <c:v>LFP battery storage*</c:v>
                </c:pt>
              </c:strCache>
            </c:strRef>
          </c:cat>
          <c:val>
            <c:numRef>
              <c:f>Template!$E$29:$R$29</c:f>
              <c:numCache>
                <c:formatCode>0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1388</c:v>
                </c:pt>
                <c:pt idx="7">
                  <c:v>98548</c:v>
                </c:pt>
                <c:pt idx="8" formatCode="General">
                  <c:v>37</c:v>
                </c:pt>
                <c:pt idx="9">
                  <c:v>2627</c:v>
                </c:pt>
                <c:pt idx="10" formatCode="General">
                  <c:v>53</c:v>
                </c:pt>
                <c:pt idx="11">
                  <c:v>3763</c:v>
                </c:pt>
                <c:pt idx="12" formatCode="General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289-4DEA-825F-51936AA18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394032"/>
        <c:axId val="1121066575"/>
      </c:barChart>
      <c:catAx>
        <c:axId val="47239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>
                    <a:latin typeface="Manuale" panose="02040504050405060204" pitchFamily="18" charset="77"/>
                  </a:rPr>
                  <a:t>Clean electricity generation source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1121066575"/>
        <c:crosses val="autoZero"/>
        <c:auto val="1"/>
        <c:lblAlgn val="ctr"/>
        <c:lblOffset val="100"/>
        <c:noMultiLvlLbl val="0"/>
      </c:catAx>
      <c:valAx>
        <c:axId val="112106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nuale" panose="02040504050405060204" pitchFamily="18" charset="77"/>
                    <a:ea typeface="+mn-ea"/>
                    <a:cs typeface="+mn-cs"/>
                  </a:defRPr>
                </a:pPr>
                <a:r>
                  <a:rPr lang="en-US" sz="1400" b="1" i="0">
                    <a:latin typeface="Manuale" panose="02040504050405060204" pitchFamily="18" charset="77"/>
                  </a:rPr>
                  <a:t>tons of rock per GW</a:t>
                </a:r>
                <a:r>
                  <a:rPr lang="en-US" sz="1400" b="1" i="0" baseline="0">
                    <a:latin typeface="Manuale" panose="02040504050405060204" pitchFamily="18" charset="77"/>
                  </a:rPr>
                  <a:t> capacity</a:t>
                </a:r>
                <a:endParaRPr lang="en-US" sz="1400" b="1" i="0">
                  <a:latin typeface="Manuale" panose="02040504050405060204" pitchFamily="18" charset="77"/>
                </a:endParaRPr>
              </a:p>
            </c:rich>
          </c:tx>
          <c:layout>
            <c:manualLayout>
              <c:xMode val="edge"/>
              <c:yMode val="edge"/>
              <c:x val="3.5608308605341245E-3"/>
              <c:y val="0.30217268944043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nuale" panose="02040504050405060204" pitchFamily="18" charset="77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nuale" panose="02040504050405060204" pitchFamily="18" charset="77"/>
                <a:ea typeface="+mn-ea"/>
                <a:cs typeface="+mn-cs"/>
              </a:defRPr>
            </a:pPr>
            <a:endParaRPr lang="en-US"/>
          </a:p>
        </c:txPr>
        <c:crossAx val="47239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143934</xdr:colOff>
      <xdr:row>1</xdr:row>
      <xdr:rowOff>203199</xdr:rowOff>
    </xdr:from>
    <xdr:to>
      <xdr:col>23</xdr:col>
      <xdr:colOff>93133</xdr:colOff>
      <xdr:row>41</xdr:row>
      <xdr:rowOff>169332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64CA9C-2AC3-4C93-9551-A7A75856B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372532</xdr:colOff>
      <xdr:row>0</xdr:row>
      <xdr:rowOff>190501</xdr:rowOff>
    </xdr:from>
    <xdr:to>
      <xdr:col>22</xdr:col>
      <xdr:colOff>804330</xdr:colOff>
      <xdr:row>37</xdr:row>
      <xdr:rowOff>135468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99F2D1-94BD-4D6D-8F3F-84BA558BA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723604</xdr:colOff>
      <xdr:row>31</xdr:row>
      <xdr:rowOff>147675</xdr:rowOff>
    </xdr:from>
    <xdr:to>
      <xdr:col>11</xdr:col>
      <xdr:colOff>562283</xdr:colOff>
      <xdr:row>31</xdr:row>
      <xdr:rowOff>147675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8F1B0D0-E473-0B43-80F9-B545A42B7DE5}"/>
            </a:ext>
          </a:extLst>
        </xdr:cNvPr>
        <xdr:cNvCxnSpPr/>
      </xdr:nvCxnSpPr>
      <xdr:spPr>
        <a:xfrm>
          <a:off x="11813953" y="6556745"/>
          <a:ext cx="650888" cy="0"/>
        </a:xfrm>
        <a:prstGeom prst="line">
          <a:avLst/>
        </a:prstGeom>
        <a:ln w="285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241005</xdr:colOff>
      <xdr:row>29</xdr:row>
      <xdr:rowOff>152401</xdr:rowOff>
    </xdr:from>
    <xdr:to>
      <xdr:col>13</xdr:col>
      <xdr:colOff>79683</xdr:colOff>
      <xdr:row>29</xdr:row>
      <xdr:rowOff>152401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3D01E33-C860-784F-A45E-412815037499}"/>
            </a:ext>
          </a:extLst>
        </xdr:cNvPr>
        <xdr:cNvCxnSpPr/>
      </xdr:nvCxnSpPr>
      <xdr:spPr>
        <a:xfrm>
          <a:off x="12955772" y="6147982"/>
          <a:ext cx="650888" cy="0"/>
        </a:xfrm>
        <a:prstGeom prst="line">
          <a:avLst/>
        </a:prstGeom>
        <a:ln w="285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600148</xdr:colOff>
      <xdr:row>29</xdr:row>
      <xdr:rowOff>127592</xdr:rowOff>
    </xdr:from>
    <xdr:to>
      <xdr:col>14</xdr:col>
      <xdr:colOff>438827</xdr:colOff>
      <xdr:row>29</xdr:row>
      <xdr:rowOff>127592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8B8287E-F698-744B-A9F0-5209A393E943}"/>
            </a:ext>
          </a:extLst>
        </xdr:cNvPr>
        <xdr:cNvCxnSpPr/>
      </xdr:nvCxnSpPr>
      <xdr:spPr>
        <a:xfrm>
          <a:off x="14127125" y="6123173"/>
          <a:ext cx="650888" cy="0"/>
        </a:xfrm>
        <a:prstGeom prst="line">
          <a:avLst/>
        </a:prstGeom>
        <a:ln w="285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328083</xdr:colOff>
      <xdr:row>14</xdr:row>
      <xdr:rowOff>182033</xdr:rowOff>
    </xdr:from>
    <xdr:to>
      <xdr:col>20</xdr:col>
      <xdr:colOff>778934</xdr:colOff>
      <xdr:row>52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2E62B5-A670-472F-881B-275ED4A83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110065</xdr:colOff>
      <xdr:row>0</xdr:row>
      <xdr:rowOff>148167</xdr:rowOff>
    </xdr:from>
    <xdr:to>
      <xdr:col>22</xdr:col>
      <xdr:colOff>541863</xdr:colOff>
      <xdr:row>24</xdr:row>
      <xdr:rowOff>93134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8B75BA-F91E-413E-8F52-5E02A28B6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399721</xdr:colOff>
      <xdr:row>19</xdr:row>
      <xdr:rowOff>55658</xdr:rowOff>
    </xdr:from>
    <xdr:to>
      <xdr:col>11</xdr:col>
      <xdr:colOff>237809</xdr:colOff>
      <xdr:row>19</xdr:row>
      <xdr:rowOff>55658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5401ECE-DA84-42D4-4649-857EC48790BF}"/>
            </a:ext>
          </a:extLst>
        </xdr:cNvPr>
        <xdr:cNvCxnSpPr/>
      </xdr:nvCxnSpPr>
      <xdr:spPr>
        <a:xfrm>
          <a:off x="11941036" y="3901076"/>
          <a:ext cx="652709" cy="0"/>
        </a:xfrm>
        <a:prstGeom prst="line">
          <a:avLst/>
        </a:prstGeom>
        <a:ln w="285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53836</xdr:colOff>
      <xdr:row>19</xdr:row>
      <xdr:rowOff>2176</xdr:rowOff>
    </xdr:from>
    <xdr:to>
      <xdr:col>12</xdr:col>
      <xdr:colOff>704724</xdr:colOff>
      <xdr:row>19</xdr:row>
      <xdr:rowOff>2176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FB39D2F-3F87-C24E-9896-3FE381CEEFCA}"/>
            </a:ext>
          </a:extLst>
        </xdr:cNvPr>
        <xdr:cNvCxnSpPr/>
      </xdr:nvCxnSpPr>
      <xdr:spPr>
        <a:xfrm>
          <a:off x="13223736" y="3862976"/>
          <a:ext cx="650888" cy="0"/>
        </a:xfrm>
        <a:prstGeom prst="line">
          <a:avLst/>
        </a:prstGeom>
        <a:ln w="285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511036</xdr:colOff>
      <xdr:row>19</xdr:row>
      <xdr:rowOff>14876</xdr:rowOff>
    </xdr:from>
    <xdr:to>
      <xdr:col>14</xdr:col>
      <xdr:colOff>349124</xdr:colOff>
      <xdr:row>19</xdr:row>
      <xdr:rowOff>14876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7581FFF-F19D-BE4D-8249-126F8B390C45}"/>
            </a:ext>
          </a:extLst>
        </xdr:cNvPr>
        <xdr:cNvCxnSpPr/>
      </xdr:nvCxnSpPr>
      <xdr:spPr>
        <a:xfrm>
          <a:off x="14493736" y="3875676"/>
          <a:ext cx="650888" cy="0"/>
        </a:xfrm>
        <a:prstGeom prst="line">
          <a:avLst/>
        </a:prstGeom>
        <a:ln w="285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474132</xdr:colOff>
      <xdr:row>0</xdr:row>
      <xdr:rowOff>190499</xdr:rowOff>
    </xdr:from>
    <xdr:to>
      <xdr:col>19</xdr:col>
      <xdr:colOff>491067</xdr:colOff>
      <xdr:row>37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886889-5FAA-4CB9-9AE2-EA2530E56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660400</xdr:colOff>
      <xdr:row>29</xdr:row>
      <xdr:rowOff>92666</xdr:rowOff>
    </xdr:from>
    <xdr:to>
      <xdr:col>11</xdr:col>
      <xdr:colOff>498488</xdr:colOff>
      <xdr:row>29</xdr:row>
      <xdr:rowOff>92666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02A9E3D-A26E-B348-994F-68CDECB6DE20}"/>
            </a:ext>
          </a:extLst>
        </xdr:cNvPr>
        <xdr:cNvCxnSpPr/>
      </xdr:nvCxnSpPr>
      <xdr:spPr>
        <a:xfrm>
          <a:off x="13053367" y="6163545"/>
          <a:ext cx="647539" cy="0"/>
        </a:xfrm>
        <a:prstGeom prst="line">
          <a:avLst/>
        </a:prstGeom>
        <a:ln w="285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646444</xdr:colOff>
      <xdr:row>28</xdr:row>
      <xdr:rowOff>106625</xdr:rowOff>
    </xdr:from>
    <xdr:to>
      <xdr:col>12</xdr:col>
      <xdr:colOff>484532</xdr:colOff>
      <xdr:row>28</xdr:row>
      <xdr:rowOff>106625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9505719-013D-EC4B-AD04-78271DC19C1F}"/>
            </a:ext>
          </a:extLst>
        </xdr:cNvPr>
        <xdr:cNvCxnSpPr/>
      </xdr:nvCxnSpPr>
      <xdr:spPr>
        <a:xfrm>
          <a:off x="13848862" y="5968163"/>
          <a:ext cx="647538" cy="0"/>
        </a:xfrm>
        <a:prstGeom prst="line">
          <a:avLst/>
        </a:prstGeom>
        <a:ln w="285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558800</xdr:colOff>
      <xdr:row>28</xdr:row>
      <xdr:rowOff>75736</xdr:rowOff>
    </xdr:from>
    <xdr:to>
      <xdr:col>13</xdr:col>
      <xdr:colOff>396888</xdr:colOff>
      <xdr:row>28</xdr:row>
      <xdr:rowOff>75736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90DEBE4-1C4E-6E43-B88C-1FF270E330C6}"/>
            </a:ext>
          </a:extLst>
        </xdr:cNvPr>
        <xdr:cNvCxnSpPr/>
      </xdr:nvCxnSpPr>
      <xdr:spPr>
        <a:xfrm>
          <a:off x="14570668" y="5937274"/>
          <a:ext cx="647539" cy="0"/>
        </a:xfrm>
        <a:prstGeom prst="line">
          <a:avLst/>
        </a:prstGeom>
        <a:ln w="285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293077</xdr:colOff>
      <xdr:row>13</xdr:row>
      <xdr:rowOff>125604</xdr:rowOff>
    </xdr:from>
    <xdr:to>
      <xdr:col>17</xdr:col>
      <xdr:colOff>131166</xdr:colOff>
      <xdr:row>13</xdr:row>
      <xdr:rowOff>125604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143C130-9BF7-0040-89DD-ACE01ADC3C9D}"/>
            </a:ext>
          </a:extLst>
        </xdr:cNvPr>
        <xdr:cNvCxnSpPr/>
      </xdr:nvCxnSpPr>
      <xdr:spPr>
        <a:xfrm>
          <a:off x="17542747" y="2847033"/>
          <a:ext cx="647540" cy="0"/>
        </a:xfrm>
        <a:prstGeom prst="line">
          <a:avLst/>
        </a:prstGeom>
        <a:ln w="28575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683847</xdr:colOff>
      <xdr:row>25</xdr:row>
      <xdr:rowOff>27912</xdr:rowOff>
    </xdr:from>
    <xdr:to>
      <xdr:col>11</xdr:col>
      <xdr:colOff>521936</xdr:colOff>
      <xdr:row>25</xdr:row>
      <xdr:rowOff>27912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E0444FB4-88DB-1742-94AF-8FB85636D1E9}"/>
            </a:ext>
          </a:extLst>
        </xdr:cNvPr>
        <xdr:cNvCxnSpPr/>
      </xdr:nvCxnSpPr>
      <xdr:spPr>
        <a:xfrm>
          <a:off x="13076814" y="5261428"/>
          <a:ext cx="647540" cy="0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612950</xdr:colOff>
      <xdr:row>23</xdr:row>
      <xdr:rowOff>152399</xdr:rowOff>
    </xdr:from>
    <xdr:to>
      <xdr:col>12</xdr:col>
      <xdr:colOff>451040</xdr:colOff>
      <xdr:row>23</xdr:row>
      <xdr:rowOff>152399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B7E1691F-5B41-2546-982A-5ABE52A76004}"/>
            </a:ext>
          </a:extLst>
        </xdr:cNvPr>
        <xdr:cNvCxnSpPr/>
      </xdr:nvCxnSpPr>
      <xdr:spPr>
        <a:xfrm>
          <a:off x="13815368" y="4967234"/>
          <a:ext cx="647540" cy="0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569966</xdr:colOff>
      <xdr:row>23</xdr:row>
      <xdr:rowOff>137326</xdr:rowOff>
    </xdr:from>
    <xdr:to>
      <xdr:col>13</xdr:col>
      <xdr:colOff>408055</xdr:colOff>
      <xdr:row>23</xdr:row>
      <xdr:rowOff>137326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A9129E92-DD33-E142-9DC1-85475C8B6DAC}"/>
            </a:ext>
          </a:extLst>
        </xdr:cNvPr>
        <xdr:cNvCxnSpPr/>
      </xdr:nvCxnSpPr>
      <xdr:spPr>
        <a:xfrm>
          <a:off x="14581834" y="4952161"/>
          <a:ext cx="647540" cy="0"/>
        </a:xfrm>
        <a:prstGeom prst="line">
          <a:avLst/>
        </a:prstGeom>
        <a:ln w="28575"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192616</xdr:colOff>
      <xdr:row>0</xdr:row>
      <xdr:rowOff>173567</xdr:rowOff>
    </xdr:from>
    <xdr:to>
      <xdr:col>21</xdr:col>
      <xdr:colOff>643467</xdr:colOff>
      <xdr:row>37</xdr:row>
      <xdr:rowOff>84667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FDF620-771A-4397-8C16-C4677B48D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287868</xdr:colOff>
      <xdr:row>28</xdr:row>
      <xdr:rowOff>203199</xdr:rowOff>
    </xdr:from>
    <xdr:to>
      <xdr:col>19</xdr:col>
      <xdr:colOff>122607</xdr:colOff>
      <xdr:row>28</xdr:row>
      <xdr:rowOff>203199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D3F9D1E-47B6-FD42-B939-EDC46AADCF23}"/>
            </a:ext>
          </a:extLst>
        </xdr:cNvPr>
        <xdr:cNvCxnSpPr/>
      </xdr:nvCxnSpPr>
      <xdr:spPr>
        <a:xfrm>
          <a:off x="20929601" y="5892799"/>
          <a:ext cx="647539" cy="0"/>
        </a:xfrm>
        <a:prstGeom prst="line">
          <a:avLst/>
        </a:prstGeom>
        <a:ln w="28575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201083</xdr:colOff>
      <xdr:row>0</xdr:row>
      <xdr:rowOff>182033</xdr:rowOff>
    </xdr:from>
    <xdr:to>
      <xdr:col>33</xdr:col>
      <xdr:colOff>169334</xdr:colOff>
      <xdr:row>35</xdr:row>
      <xdr:rowOff>156633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1DF7E3-4B7A-81C5-B4E9-A938BF98E3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182031</xdr:colOff>
      <xdr:row>37</xdr:row>
      <xdr:rowOff>63499</xdr:rowOff>
    </xdr:from>
    <xdr:to>
      <xdr:col>33</xdr:col>
      <xdr:colOff>541865</xdr:colOff>
      <xdr:row>73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056364-1DD2-55F6-F592-5023997399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201083</xdr:colOff>
      <xdr:row>0</xdr:row>
      <xdr:rowOff>182033</xdr:rowOff>
    </xdr:from>
    <xdr:to>
      <xdr:col>33</xdr:col>
      <xdr:colOff>169334</xdr:colOff>
      <xdr:row>35</xdr:row>
      <xdr:rowOff>156633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577403-8791-4D31-9A1B-8CE80FD41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110067</xdr:colOff>
      <xdr:row>37</xdr:row>
      <xdr:rowOff>63499</xdr:rowOff>
    </xdr:from>
    <xdr:to>
      <xdr:col>33</xdr:col>
      <xdr:colOff>541865</xdr:colOff>
      <xdr:row>74</xdr:row>
      <xdr:rowOff>8466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AEA79D-E29A-4037-9FB3-5E5507502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F60A-8FC0-4AC6-89A2-166D3E7A4D93}">
  <dimension ref="A2:J37"/>
  <sheetViews>
    <sheetView zoomScale="75" zoomScaleNormal="100" workbookViewId="0">
      <selection activeCell="H4" sqref="H4"/>
    </sheetView>
  </sheetViews>
  <sheetFormatPr baseColWidth="10" defaultColWidth="10.6640625" defaultRowHeight="16" x14ac:dyDescent="0.2"/>
  <cols>
    <col min="1" max="1" width="26.33203125" customWidth="1"/>
    <col min="2" max="2" width="14.83203125" customWidth="1"/>
    <col min="3" max="3" width="12" customWidth="1"/>
    <col min="4" max="4" width="23.83203125" bestFit="1" customWidth="1"/>
    <col min="5" max="5" width="11.83203125" customWidth="1"/>
    <col min="6" max="7" width="15.6640625" customWidth="1"/>
    <col min="8" max="8" width="16" customWidth="1"/>
    <col min="9" max="9" width="11.5" bestFit="1" customWidth="1"/>
    <col min="10" max="10" width="15" customWidth="1"/>
  </cols>
  <sheetData>
    <row r="2" spans="1:10" x14ac:dyDescent="0.2">
      <c r="A2" s="1" t="s">
        <v>31</v>
      </c>
      <c r="B2" s="30" t="s">
        <v>75</v>
      </c>
      <c r="C2" s="30"/>
      <c r="D2" s="30"/>
    </row>
    <row r="3" spans="1:10" x14ac:dyDescent="0.2">
      <c r="A3" s="1"/>
      <c r="B3" s="2" t="s">
        <v>72</v>
      </c>
      <c r="C3" s="5" t="s">
        <v>73</v>
      </c>
      <c r="D3" s="2" t="s">
        <v>74</v>
      </c>
      <c r="E3" s="5" t="s">
        <v>2</v>
      </c>
      <c r="F3" s="2" t="s">
        <v>57</v>
      </c>
      <c r="G3" s="5" t="s">
        <v>4</v>
      </c>
      <c r="H3" s="11" t="s">
        <v>76</v>
      </c>
      <c r="I3" s="5" t="s">
        <v>44</v>
      </c>
      <c r="J3" s="2" t="s">
        <v>46</v>
      </c>
    </row>
    <row r="4" spans="1:10" x14ac:dyDescent="0.2">
      <c r="A4" s="1" t="s">
        <v>34</v>
      </c>
      <c r="B4" s="14">
        <v>746.51490733279616</v>
      </c>
      <c r="C4" s="15">
        <v>1084.9315068493152</v>
      </c>
      <c r="D4" s="14">
        <v>1247.0991136180501</v>
      </c>
      <c r="E4" s="15">
        <v>7281.5353881278543</v>
      </c>
      <c r="F4" s="14">
        <v>15082.191780821917</v>
      </c>
      <c r="G4" s="15">
        <v>16125.591531755916</v>
      </c>
      <c r="H4" s="16">
        <v>284.05479452054794</v>
      </c>
      <c r="I4" s="8"/>
      <c r="J4" s="4"/>
    </row>
    <row r="5" spans="1:10" x14ac:dyDescent="0.2">
      <c r="A5" s="1" t="s">
        <v>5</v>
      </c>
      <c r="B5" s="14">
        <v>1806.163264392515</v>
      </c>
      <c r="C5" s="15">
        <v>4212.6287044498167</v>
      </c>
      <c r="D5" s="14">
        <v>4391.4439520100277</v>
      </c>
      <c r="E5" s="15">
        <v>1044.1400304414003</v>
      </c>
      <c r="F5" s="14">
        <v>18004.703196347033</v>
      </c>
      <c r="G5" s="15">
        <v>0</v>
      </c>
      <c r="H5" s="16">
        <v>0</v>
      </c>
      <c r="I5" s="8"/>
      <c r="J5" s="4"/>
    </row>
    <row r="6" spans="1:10" x14ac:dyDescent="0.2">
      <c r="A6" s="1" t="s">
        <v>6</v>
      </c>
      <c r="B6" s="14">
        <v>0</v>
      </c>
      <c r="C6" s="15">
        <v>0</v>
      </c>
      <c r="D6" s="14">
        <v>0</v>
      </c>
      <c r="E6" s="15">
        <v>6.2785388127853885</v>
      </c>
      <c r="F6" s="14">
        <v>1063.7964774951076</v>
      </c>
      <c r="G6" s="15">
        <v>626.83686176836864</v>
      </c>
      <c r="H6" s="16">
        <v>680.54794520547944</v>
      </c>
      <c r="I6" s="8"/>
      <c r="J6" s="4"/>
    </row>
    <row r="7" spans="1:10" x14ac:dyDescent="0.2">
      <c r="A7" s="1" t="s">
        <v>47</v>
      </c>
      <c r="B7" s="14">
        <v>0</v>
      </c>
      <c r="C7" s="15">
        <v>0</v>
      </c>
      <c r="D7" s="14">
        <v>0</v>
      </c>
      <c r="E7" s="15">
        <v>0</v>
      </c>
      <c r="F7" s="14">
        <v>182.88323548597521</v>
      </c>
      <c r="G7" s="15">
        <v>397.89677597896781</v>
      </c>
      <c r="H7" s="16">
        <v>0</v>
      </c>
      <c r="I7" s="8"/>
      <c r="J7" s="4"/>
    </row>
    <row r="8" spans="1:10" x14ac:dyDescent="0.2">
      <c r="A8" s="1" t="s">
        <v>7</v>
      </c>
      <c r="B8" s="14">
        <v>1.56683678037425</v>
      </c>
      <c r="C8" s="15">
        <v>1.56683678037425</v>
      </c>
      <c r="D8" s="14">
        <v>1.56683678037425</v>
      </c>
      <c r="E8" s="15">
        <v>1252.2355403348554</v>
      </c>
      <c r="F8" s="14">
        <v>294.15525114155247</v>
      </c>
      <c r="G8" s="15">
        <v>48.574788985747887</v>
      </c>
      <c r="H8" s="16">
        <v>560</v>
      </c>
      <c r="I8" s="8"/>
      <c r="J8" s="4"/>
    </row>
    <row r="9" spans="1:10" x14ac:dyDescent="0.2">
      <c r="A9" s="1" t="s">
        <v>8</v>
      </c>
      <c r="B9" s="14">
        <v>0</v>
      </c>
      <c r="C9" s="15">
        <v>0</v>
      </c>
      <c r="D9" s="14">
        <v>0</v>
      </c>
      <c r="E9" s="15">
        <v>0</v>
      </c>
      <c r="F9" s="14">
        <v>5.9491193737769077</v>
      </c>
      <c r="G9" s="15">
        <v>0.52580600525806009</v>
      </c>
      <c r="H9" s="16">
        <v>0</v>
      </c>
      <c r="I9" s="8"/>
      <c r="J9" s="4"/>
    </row>
    <row r="10" spans="1:10" x14ac:dyDescent="0.2">
      <c r="A10" s="1" t="s">
        <v>9</v>
      </c>
      <c r="B10" s="14">
        <v>201.28928283642222</v>
      </c>
      <c r="C10" s="15">
        <v>289.08138597904912</v>
      </c>
      <c r="D10" s="14">
        <v>254.02900886381951</v>
      </c>
      <c r="E10" s="15">
        <v>43.664383561643838</v>
      </c>
      <c r="F10" s="14">
        <v>281.80039138943249</v>
      </c>
      <c r="G10" s="15">
        <v>32.627646326276462</v>
      </c>
      <c r="H10" s="16">
        <v>165.69863013698628</v>
      </c>
      <c r="I10" s="8"/>
      <c r="J10" s="4"/>
    </row>
    <row r="11" spans="1:10" x14ac:dyDescent="0.2">
      <c r="A11" s="1" t="s">
        <v>10</v>
      </c>
      <c r="B11" s="14">
        <v>0</v>
      </c>
      <c r="C11" s="15">
        <v>0</v>
      </c>
      <c r="D11" s="14">
        <v>0</v>
      </c>
      <c r="E11" s="15">
        <v>0</v>
      </c>
      <c r="F11" s="14">
        <v>33.620352250489233</v>
      </c>
      <c r="G11" s="15">
        <v>29.714957797149577</v>
      </c>
      <c r="H11" s="16">
        <v>0</v>
      </c>
      <c r="I11" s="8"/>
      <c r="J11" s="4"/>
    </row>
    <row r="12" spans="1:10" x14ac:dyDescent="0.2">
      <c r="A12" s="1" t="s">
        <v>11</v>
      </c>
      <c r="B12" s="14">
        <v>1687.9532634971797</v>
      </c>
      <c r="C12" s="15">
        <v>1687.9532634971797</v>
      </c>
      <c r="D12" s="14">
        <v>1687.9532634971797</v>
      </c>
      <c r="E12" s="15">
        <v>23099.31506849315</v>
      </c>
      <c r="F12" s="14">
        <v>15855.146771037182</v>
      </c>
      <c r="G12" s="15">
        <v>10654.6699875467</v>
      </c>
      <c r="H12" s="16">
        <v>24174.246575342462</v>
      </c>
      <c r="I12" s="8"/>
      <c r="J12" s="4"/>
    </row>
    <row r="13" spans="1:10" x14ac:dyDescent="0.2">
      <c r="A13" s="1" t="s">
        <v>12</v>
      </c>
      <c r="B13" s="14">
        <v>0</v>
      </c>
      <c r="C13" s="15">
        <v>0</v>
      </c>
      <c r="D13" s="14">
        <v>0</v>
      </c>
      <c r="E13" s="15">
        <v>94.271626078132925</v>
      </c>
      <c r="F13" s="14">
        <v>0</v>
      </c>
      <c r="G13" s="15">
        <v>0</v>
      </c>
      <c r="H13" s="16">
        <v>0</v>
      </c>
      <c r="I13" s="8"/>
      <c r="J13" s="4"/>
    </row>
    <row r="14" spans="1:10" x14ac:dyDescent="0.2">
      <c r="A14" s="1" t="s">
        <v>13</v>
      </c>
      <c r="B14" s="14">
        <v>0</v>
      </c>
      <c r="C14" s="15">
        <v>0</v>
      </c>
      <c r="D14" s="14">
        <v>0</v>
      </c>
      <c r="E14" s="15">
        <v>0</v>
      </c>
      <c r="F14" s="14">
        <v>0.57012393998695365</v>
      </c>
      <c r="G14" s="15">
        <v>0.36280614362806141</v>
      </c>
      <c r="H14" s="16">
        <v>1053.5890410958905</v>
      </c>
      <c r="I14" s="8"/>
      <c r="J14" s="4"/>
    </row>
    <row r="15" spans="1:10" x14ac:dyDescent="0.2">
      <c r="A15" s="1" t="s">
        <v>36</v>
      </c>
      <c r="B15" s="14">
        <v>0</v>
      </c>
      <c r="C15" s="15">
        <v>0</v>
      </c>
      <c r="D15" s="14">
        <v>0</v>
      </c>
      <c r="E15" s="15">
        <v>0</v>
      </c>
      <c r="F15" s="14">
        <v>0</v>
      </c>
      <c r="G15" s="15">
        <v>0</v>
      </c>
      <c r="H15" s="16">
        <v>9670</v>
      </c>
      <c r="I15" s="8"/>
      <c r="J15" s="4"/>
    </row>
    <row r="16" spans="1:10" x14ac:dyDescent="0.2">
      <c r="A16" s="1" t="s">
        <v>14</v>
      </c>
      <c r="B16" s="14">
        <v>5.2600949055421253</v>
      </c>
      <c r="C16" s="15">
        <v>5.2600949055421253</v>
      </c>
      <c r="D16" s="14">
        <v>5.2600949055421253</v>
      </c>
      <c r="E16" s="15">
        <v>3.9637239979705732</v>
      </c>
      <c r="F16" s="14">
        <v>0</v>
      </c>
      <c r="G16" s="15">
        <v>0</v>
      </c>
      <c r="H16" s="16">
        <v>0</v>
      </c>
      <c r="I16" s="8"/>
      <c r="J16" s="4"/>
    </row>
    <row r="17" spans="1:10" x14ac:dyDescent="0.2">
      <c r="A17" s="1" t="s">
        <v>23</v>
      </c>
      <c r="B17" s="14">
        <v>0</v>
      </c>
      <c r="C17" s="15">
        <v>0</v>
      </c>
      <c r="D17" s="14">
        <v>0</v>
      </c>
      <c r="E17" s="15">
        <v>52.162607813292745</v>
      </c>
      <c r="F17" s="14">
        <v>0</v>
      </c>
      <c r="G17" s="15">
        <v>0</v>
      </c>
      <c r="H17" s="16">
        <v>0</v>
      </c>
      <c r="I17" s="8"/>
      <c r="J17" s="4"/>
    </row>
    <row r="18" spans="1:10" x14ac:dyDescent="0.2">
      <c r="A18" s="1" t="s">
        <v>15</v>
      </c>
      <c r="B18" s="14">
        <v>15.560927567373982</v>
      </c>
      <c r="C18" s="15">
        <v>22.455009401020682</v>
      </c>
      <c r="D18" s="14">
        <v>21.790222938490466</v>
      </c>
      <c r="E18" s="15">
        <v>178.76395230847285</v>
      </c>
      <c r="F18" s="14">
        <v>339.54337899543378</v>
      </c>
      <c r="G18" s="15">
        <v>372.98325722983253</v>
      </c>
      <c r="H18" s="16">
        <v>10.246575342465754</v>
      </c>
      <c r="I18" s="8"/>
      <c r="J18" s="4"/>
    </row>
    <row r="19" spans="1:10" x14ac:dyDescent="0.2">
      <c r="A19" s="1" t="s">
        <v>16</v>
      </c>
      <c r="B19" s="14">
        <v>20.046557435759691</v>
      </c>
      <c r="C19" s="15">
        <v>20.046557435759691</v>
      </c>
      <c r="D19" s="14">
        <v>100.23278717879846</v>
      </c>
      <c r="E19" s="15">
        <v>141.99644850329781</v>
      </c>
      <c r="F19" s="14">
        <v>0</v>
      </c>
      <c r="G19" s="15">
        <v>0</v>
      </c>
      <c r="H19" s="16">
        <v>0</v>
      </c>
      <c r="I19" s="8"/>
      <c r="J19" s="4"/>
    </row>
    <row r="20" spans="1:10" x14ac:dyDescent="0.2">
      <c r="A20" s="1" t="s">
        <v>17</v>
      </c>
      <c r="B20" s="14">
        <v>1510.8783239323127</v>
      </c>
      <c r="C20" s="15">
        <v>2167.2710179962396</v>
      </c>
      <c r="D20" s="14">
        <v>1925.5304861670697</v>
      </c>
      <c r="E20" s="15">
        <v>3107.5596144089295</v>
      </c>
      <c r="F20" s="14">
        <v>8222.4396607958242</v>
      </c>
      <c r="G20" s="15">
        <v>6480.9049398090492</v>
      </c>
      <c r="H20" s="16">
        <v>1232.8767123287671</v>
      </c>
      <c r="I20" s="8"/>
      <c r="J20" s="4"/>
    </row>
    <row r="21" spans="1:10" x14ac:dyDescent="0.2">
      <c r="A21" s="1" t="s">
        <v>18</v>
      </c>
      <c r="B21" s="14">
        <v>2.1443280508550453</v>
      </c>
      <c r="C21" s="15">
        <v>2.1443280508550453</v>
      </c>
      <c r="D21" s="14">
        <v>2.1443280508550453</v>
      </c>
      <c r="E21" s="15">
        <v>0</v>
      </c>
      <c r="F21" s="14">
        <v>0</v>
      </c>
      <c r="G21" s="15">
        <v>0</v>
      </c>
      <c r="H21" s="16">
        <v>0</v>
      </c>
      <c r="I21" s="8"/>
      <c r="J21" s="4"/>
    </row>
    <row r="22" spans="1:10" x14ac:dyDescent="0.2">
      <c r="A22" s="1" t="s">
        <v>37</v>
      </c>
      <c r="B22" s="14">
        <v>0</v>
      </c>
      <c r="C22" s="15">
        <v>0</v>
      </c>
      <c r="D22" s="14">
        <v>0</v>
      </c>
      <c r="E22" s="15">
        <v>0</v>
      </c>
      <c r="F22" s="14">
        <v>0</v>
      </c>
      <c r="G22" s="15">
        <v>0</v>
      </c>
      <c r="H22" s="16">
        <v>1887.1232876712329</v>
      </c>
      <c r="I22" s="8"/>
      <c r="J22" s="4"/>
    </row>
    <row r="23" spans="1:10" x14ac:dyDescent="0.2">
      <c r="A23" s="1" t="s">
        <v>24</v>
      </c>
      <c r="B23" s="14">
        <v>0</v>
      </c>
      <c r="C23" s="15">
        <v>0</v>
      </c>
      <c r="D23" s="14">
        <v>0</v>
      </c>
      <c r="E23" s="15">
        <v>116.53348554033487</v>
      </c>
      <c r="F23" s="14">
        <v>0</v>
      </c>
      <c r="G23" s="15">
        <v>0</v>
      </c>
      <c r="H23" s="16">
        <v>0</v>
      </c>
      <c r="I23" s="8"/>
      <c r="J23" s="4"/>
    </row>
    <row r="24" spans="1:10" x14ac:dyDescent="0.2">
      <c r="A24" s="1" t="s">
        <v>19</v>
      </c>
      <c r="B24" s="14">
        <v>0</v>
      </c>
      <c r="C24" s="15">
        <v>0</v>
      </c>
      <c r="D24" s="14">
        <v>0</v>
      </c>
      <c r="E24" s="15">
        <v>3548.0086250634195</v>
      </c>
      <c r="F24" s="14">
        <v>0</v>
      </c>
      <c r="G24" s="15">
        <v>0</v>
      </c>
      <c r="H24" s="16">
        <v>0</v>
      </c>
      <c r="I24" s="8"/>
      <c r="J24" s="4"/>
    </row>
    <row r="25" spans="1:10" x14ac:dyDescent="0.2">
      <c r="A25" s="1" t="s">
        <v>25</v>
      </c>
      <c r="B25" s="14">
        <v>0</v>
      </c>
      <c r="C25" s="15">
        <v>0</v>
      </c>
      <c r="D25" s="14">
        <v>0</v>
      </c>
      <c r="E25" s="15">
        <v>1303.4944190766109</v>
      </c>
      <c r="F25" s="14">
        <v>0</v>
      </c>
      <c r="G25" s="15">
        <v>0</v>
      </c>
      <c r="H25" s="16">
        <v>0</v>
      </c>
      <c r="I25" s="8"/>
      <c r="J25" s="4"/>
    </row>
    <row r="26" spans="1:10" x14ac:dyDescent="0.2">
      <c r="A26" s="1" t="s">
        <v>20</v>
      </c>
      <c r="B26" s="14">
        <v>0</v>
      </c>
      <c r="C26" s="15">
        <v>0</v>
      </c>
      <c r="D26" s="14">
        <v>0</v>
      </c>
      <c r="E26" s="15">
        <v>2405.3145611364794</v>
      </c>
      <c r="F26" s="14">
        <v>0</v>
      </c>
      <c r="G26" s="15">
        <v>0</v>
      </c>
      <c r="H26" s="16">
        <v>0</v>
      </c>
      <c r="I26" s="8"/>
      <c r="J26" s="4"/>
    </row>
    <row r="27" spans="1:10" x14ac:dyDescent="0.2">
      <c r="A27" s="1" t="s">
        <v>26</v>
      </c>
      <c r="B27" s="14">
        <v>0</v>
      </c>
      <c r="C27" s="15">
        <v>0</v>
      </c>
      <c r="D27" s="14">
        <v>0</v>
      </c>
      <c r="E27" s="15">
        <v>39.240867579908681</v>
      </c>
      <c r="F27" s="14">
        <v>78.786692759295491</v>
      </c>
      <c r="G27" s="15">
        <v>85.61643835616438</v>
      </c>
      <c r="H27" s="16">
        <v>0</v>
      </c>
      <c r="I27" s="8"/>
      <c r="J27" s="4"/>
    </row>
    <row r="28" spans="1:10" x14ac:dyDescent="0.2">
      <c r="A28" s="1" t="s">
        <v>21</v>
      </c>
      <c r="B28" s="14">
        <v>12.098218282746888</v>
      </c>
      <c r="C28" s="15">
        <v>12.098218282746888</v>
      </c>
      <c r="D28" s="14">
        <v>12.098218282746888</v>
      </c>
      <c r="E28" s="15">
        <v>0</v>
      </c>
      <c r="F28" s="14">
        <v>0</v>
      </c>
      <c r="G28" s="15">
        <v>0</v>
      </c>
      <c r="H28" s="16">
        <v>0</v>
      </c>
      <c r="I28" s="8"/>
      <c r="J28" s="4"/>
    </row>
    <row r="29" spans="1:10" x14ac:dyDescent="0.2">
      <c r="A29" s="1" t="s">
        <v>27</v>
      </c>
      <c r="B29" s="14">
        <v>0</v>
      </c>
      <c r="C29" s="15">
        <v>0</v>
      </c>
      <c r="D29" s="14">
        <v>0</v>
      </c>
      <c r="E29" s="15">
        <v>1562.4682902080162</v>
      </c>
      <c r="F29" s="14">
        <v>34.272667971298105</v>
      </c>
      <c r="G29" s="15">
        <v>26.034315760343159</v>
      </c>
      <c r="H29" s="16">
        <v>0</v>
      </c>
      <c r="I29" s="8"/>
      <c r="J29" s="4"/>
    </row>
    <row r="30" spans="1:10" x14ac:dyDescent="0.2">
      <c r="A30" s="1" t="s">
        <v>32</v>
      </c>
      <c r="B30" s="14">
        <v>3947</v>
      </c>
      <c r="C30" s="15">
        <v>3947</v>
      </c>
      <c r="D30" s="14">
        <v>3947</v>
      </c>
      <c r="E30" s="15">
        <v>0</v>
      </c>
      <c r="F30" s="14">
        <v>0</v>
      </c>
      <c r="G30" s="15">
        <v>0</v>
      </c>
      <c r="H30" s="16">
        <v>0</v>
      </c>
      <c r="I30" s="8"/>
      <c r="J30" s="4"/>
    </row>
    <row r="31" spans="1:10" x14ac:dyDescent="0.2">
      <c r="A31" s="1" t="s">
        <v>43</v>
      </c>
      <c r="I31" s="20">
        <v>1179360</v>
      </c>
      <c r="J31" s="4"/>
    </row>
    <row r="32" spans="1:10" x14ac:dyDescent="0.2">
      <c r="A32" s="1" t="s">
        <v>45</v>
      </c>
      <c r="J32" s="17">
        <v>120000</v>
      </c>
    </row>
    <row r="34" spans="1:10" x14ac:dyDescent="0.2">
      <c r="A34" s="1" t="s">
        <v>58</v>
      </c>
      <c r="B34" s="23">
        <f>SUM(B4:B32)</f>
        <v>9956.4760050138757</v>
      </c>
      <c r="C34" s="23">
        <f t="shared" ref="C34:J34" si="0">SUM(C4:C32)</f>
        <v>13452.4369236279</v>
      </c>
      <c r="D34" s="23">
        <f t="shared" si="0"/>
        <v>13596.148312292955</v>
      </c>
      <c r="E34" s="23">
        <f t="shared" si="0"/>
        <v>45280.94717148655</v>
      </c>
      <c r="F34" s="23">
        <f t="shared" si="0"/>
        <v>59479.859099804315</v>
      </c>
      <c r="G34" s="23">
        <f t="shared" si="0"/>
        <v>34882.340113463397</v>
      </c>
      <c r="H34" s="23">
        <f t="shared" si="0"/>
        <v>39718.38356164383</v>
      </c>
      <c r="I34" s="23">
        <f t="shared" si="0"/>
        <v>1179360</v>
      </c>
      <c r="J34" s="23">
        <f t="shared" si="0"/>
        <v>120000</v>
      </c>
    </row>
    <row r="37" spans="1:10" x14ac:dyDescent="0.2">
      <c r="A37" s="1"/>
      <c r="B37" s="22"/>
      <c r="C37" s="22"/>
      <c r="D37" s="22"/>
    </row>
  </sheetData>
  <mergeCells count="1">
    <mergeCell ref="B2:D2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2F18-E661-40A2-8C69-E6702E381B5E}">
  <dimension ref="A1:I40"/>
  <sheetViews>
    <sheetView zoomScale="86" zoomScaleNormal="100" workbookViewId="0">
      <selection activeCell="E38" sqref="E38"/>
    </sheetView>
  </sheetViews>
  <sheetFormatPr baseColWidth="10" defaultColWidth="10.6640625" defaultRowHeight="16" x14ac:dyDescent="0.2"/>
  <cols>
    <col min="1" max="1" width="19.33203125" bestFit="1" customWidth="1"/>
    <col min="2" max="2" width="26.33203125" customWidth="1"/>
    <col min="3" max="3" width="14.83203125" bestFit="1" customWidth="1"/>
    <col min="4" max="4" width="12" bestFit="1" customWidth="1"/>
    <col min="5" max="5" width="23.83203125" bestFit="1" customWidth="1"/>
    <col min="6" max="6" width="12" bestFit="1" customWidth="1"/>
    <col min="7" max="7" width="14.6640625" bestFit="1" customWidth="1"/>
    <col min="8" max="8" width="14.83203125" bestFit="1" customWidth="1"/>
    <col min="9" max="9" width="16.1640625" bestFit="1" customWidth="1"/>
  </cols>
  <sheetData>
    <row r="1" spans="2:9" x14ac:dyDescent="0.2">
      <c r="B1" s="1" t="s">
        <v>31</v>
      </c>
      <c r="C1" s="30" t="s">
        <v>75</v>
      </c>
      <c r="D1" s="30"/>
      <c r="E1" s="30"/>
    </row>
    <row r="2" spans="2:9" x14ac:dyDescent="0.2">
      <c r="B2" s="1"/>
      <c r="C2" s="2" t="s">
        <v>72</v>
      </c>
      <c r="D2" s="5" t="s">
        <v>73</v>
      </c>
      <c r="E2" s="2" t="s">
        <v>74</v>
      </c>
      <c r="F2" s="5" t="s">
        <v>2</v>
      </c>
      <c r="G2" s="2" t="s">
        <v>3</v>
      </c>
      <c r="H2" s="5" t="s">
        <v>4</v>
      </c>
      <c r="I2" s="2" t="s">
        <v>76</v>
      </c>
    </row>
    <row r="3" spans="2:9" x14ac:dyDescent="0.2">
      <c r="B3" s="1" t="s">
        <v>34</v>
      </c>
      <c r="C3" s="4">
        <v>82.945999999999998</v>
      </c>
      <c r="D3" s="8">
        <v>120.548</v>
      </c>
      <c r="E3" s="4">
        <v>138.56700000000001</v>
      </c>
      <c r="F3" s="8">
        <v>809.05899999999997</v>
      </c>
      <c r="G3" s="4">
        <v>1675.799</v>
      </c>
      <c r="H3" s="8">
        <v>1791.732</v>
      </c>
      <c r="I3" s="4">
        <v>31.562000000000001</v>
      </c>
    </row>
    <row r="4" spans="2:9" x14ac:dyDescent="0.2">
      <c r="B4" s="1" t="s">
        <v>5</v>
      </c>
      <c r="C4" s="4">
        <v>516.04700000000003</v>
      </c>
      <c r="D4" s="8">
        <v>1203.6079999999999</v>
      </c>
      <c r="E4" s="4">
        <v>1254.6980000000001</v>
      </c>
      <c r="F4" s="8">
        <v>298.32600000000002</v>
      </c>
      <c r="G4" s="4">
        <v>5144.201</v>
      </c>
      <c r="H4" s="8">
        <v>0</v>
      </c>
      <c r="I4" s="4">
        <v>0</v>
      </c>
    </row>
    <row r="5" spans="2:9" x14ac:dyDescent="0.2">
      <c r="B5" s="1" t="s">
        <v>6</v>
      </c>
      <c r="C5" s="4">
        <v>0</v>
      </c>
      <c r="D5" s="8">
        <v>0</v>
      </c>
      <c r="E5" s="4">
        <v>0</v>
      </c>
      <c r="F5" s="8">
        <v>0.69799999999999995</v>
      </c>
      <c r="G5" s="4">
        <v>118.2</v>
      </c>
      <c r="H5" s="8">
        <v>69.649000000000001</v>
      </c>
      <c r="I5" s="4">
        <v>75.616</v>
      </c>
    </row>
    <row r="6" spans="2:9" x14ac:dyDescent="0.2">
      <c r="B6" s="1" t="s">
        <v>47</v>
      </c>
      <c r="C6" s="4">
        <v>0</v>
      </c>
      <c r="D6" s="8">
        <v>0</v>
      </c>
      <c r="E6" s="4">
        <v>0</v>
      </c>
      <c r="F6" s="8">
        <v>0</v>
      </c>
      <c r="G6" s="4">
        <v>0.56100000000000005</v>
      </c>
      <c r="H6" s="8">
        <v>1.093</v>
      </c>
      <c r="I6" s="4">
        <v>0</v>
      </c>
    </row>
    <row r="7" spans="2:9" x14ac:dyDescent="0.2">
      <c r="B7" s="1" t="s">
        <v>7</v>
      </c>
      <c r="C7" s="4">
        <v>0.224</v>
      </c>
      <c r="D7" s="8">
        <v>0.224</v>
      </c>
      <c r="E7" s="4">
        <v>0.224</v>
      </c>
      <c r="F7" s="8">
        <v>178.89099999999999</v>
      </c>
      <c r="G7" s="4">
        <v>42.021999999999998</v>
      </c>
      <c r="H7" s="8">
        <v>6.9390000000000001</v>
      </c>
      <c r="I7" s="4">
        <v>80</v>
      </c>
    </row>
    <row r="8" spans="2:9" x14ac:dyDescent="0.2">
      <c r="B8" s="1" t="s">
        <v>8</v>
      </c>
      <c r="C8" s="4">
        <v>0</v>
      </c>
      <c r="D8" s="8">
        <v>0</v>
      </c>
      <c r="E8" s="4">
        <v>0</v>
      </c>
      <c r="F8" s="8">
        <v>0</v>
      </c>
      <c r="G8" s="4">
        <v>0.157</v>
      </c>
      <c r="H8" s="8">
        <v>1.2999999999999999E-2</v>
      </c>
      <c r="I8" s="4">
        <v>0</v>
      </c>
    </row>
    <row r="9" spans="2:9" x14ac:dyDescent="0.2">
      <c r="B9" s="1" t="s">
        <v>9</v>
      </c>
      <c r="C9" s="4">
        <v>11.183</v>
      </c>
      <c r="D9" s="8">
        <v>16.059999999999999</v>
      </c>
      <c r="E9" s="4">
        <v>14.113</v>
      </c>
      <c r="F9" s="8">
        <v>2.4260000000000002</v>
      </c>
      <c r="G9" s="4">
        <v>15.656000000000001</v>
      </c>
      <c r="H9" s="8">
        <v>1.8129999999999999</v>
      </c>
      <c r="I9" s="4">
        <v>9.2050000000000001</v>
      </c>
    </row>
    <row r="10" spans="2:9" x14ac:dyDescent="0.2">
      <c r="B10" s="1" t="s">
        <v>10</v>
      </c>
      <c r="C10" s="4">
        <v>0</v>
      </c>
      <c r="D10" s="8">
        <v>0</v>
      </c>
      <c r="E10" s="4">
        <v>0</v>
      </c>
      <c r="F10" s="8">
        <v>0</v>
      </c>
      <c r="G10" s="4">
        <v>3.9E-2</v>
      </c>
      <c r="H10" s="8">
        <v>3.5000000000000003E-2</v>
      </c>
      <c r="I10" s="4">
        <v>0</v>
      </c>
    </row>
    <row r="11" spans="2:9" x14ac:dyDescent="0.2">
      <c r="B11" s="1" t="s">
        <v>11</v>
      </c>
      <c r="C11" s="4">
        <v>3.29</v>
      </c>
      <c r="D11" s="8">
        <v>3.29</v>
      </c>
      <c r="E11" s="4">
        <v>3.29</v>
      </c>
      <c r="F11" s="8">
        <v>45.027999999999999</v>
      </c>
      <c r="G11" s="4">
        <v>30.907</v>
      </c>
      <c r="H11" s="8">
        <v>20.768999999999998</v>
      </c>
      <c r="I11" s="4">
        <v>47.122999999999998</v>
      </c>
    </row>
    <row r="12" spans="2:9" x14ac:dyDescent="0.2">
      <c r="B12" s="1" t="s">
        <v>12</v>
      </c>
      <c r="C12" s="4">
        <v>0</v>
      </c>
      <c r="D12" s="8">
        <v>0</v>
      </c>
      <c r="E12" s="4">
        <v>0</v>
      </c>
      <c r="F12" s="8">
        <v>25.478999999999999</v>
      </c>
      <c r="G12" s="4">
        <v>0</v>
      </c>
      <c r="H12" s="8">
        <v>0</v>
      </c>
      <c r="I12" s="4">
        <v>0</v>
      </c>
    </row>
    <row r="13" spans="2:9" x14ac:dyDescent="0.2">
      <c r="B13" s="1" t="s">
        <v>13</v>
      </c>
      <c r="C13" s="4">
        <v>0</v>
      </c>
      <c r="D13" s="8">
        <v>0</v>
      </c>
      <c r="E13" s="4">
        <v>0</v>
      </c>
      <c r="F13" s="8">
        <v>0</v>
      </c>
      <c r="G13" s="4">
        <v>6.5000000000000002E-2</v>
      </c>
      <c r="H13" s="8">
        <v>4.2000000000000003E-2</v>
      </c>
      <c r="I13" s="4">
        <v>120.548</v>
      </c>
    </row>
    <row r="14" spans="2:9" x14ac:dyDescent="0.2">
      <c r="B14" s="1" t="s">
        <v>36</v>
      </c>
      <c r="C14" s="4">
        <v>0</v>
      </c>
      <c r="D14" s="8">
        <v>0</v>
      </c>
      <c r="E14" s="4">
        <v>0</v>
      </c>
      <c r="F14" s="8">
        <v>0</v>
      </c>
      <c r="G14" s="4">
        <v>0</v>
      </c>
      <c r="H14" s="8">
        <v>0</v>
      </c>
      <c r="I14" s="4">
        <v>9.8629999999999995</v>
      </c>
    </row>
    <row r="15" spans="2:9" x14ac:dyDescent="0.2">
      <c r="B15" s="1" t="s">
        <v>14</v>
      </c>
      <c r="C15" s="4">
        <v>0.105</v>
      </c>
      <c r="D15" s="8">
        <v>0.105</v>
      </c>
      <c r="E15" s="4">
        <v>0.105</v>
      </c>
      <c r="F15" s="8">
        <v>7.9000000000000001E-2</v>
      </c>
      <c r="G15" s="4">
        <v>0</v>
      </c>
      <c r="H15" s="8">
        <v>0</v>
      </c>
      <c r="I15" s="4">
        <v>0</v>
      </c>
    </row>
    <row r="16" spans="2:9" x14ac:dyDescent="0.2">
      <c r="B16" s="1" t="s">
        <v>23</v>
      </c>
      <c r="C16" s="4">
        <v>0</v>
      </c>
      <c r="D16" s="8">
        <v>0</v>
      </c>
      <c r="E16" s="4">
        <v>0</v>
      </c>
      <c r="F16" s="8">
        <v>5.2160000000000002</v>
      </c>
      <c r="G16" s="4">
        <v>0</v>
      </c>
      <c r="H16" s="8">
        <v>0</v>
      </c>
      <c r="I16" s="4">
        <v>0</v>
      </c>
    </row>
    <row r="17" spans="2:9" x14ac:dyDescent="0.2">
      <c r="B17" s="1" t="s">
        <v>15</v>
      </c>
      <c r="C17" s="4">
        <v>1.415</v>
      </c>
      <c r="D17" s="8">
        <v>2.0409999999999999</v>
      </c>
      <c r="E17" s="4">
        <v>1.9810000000000001</v>
      </c>
      <c r="F17" s="8">
        <v>16.251000000000001</v>
      </c>
      <c r="G17" s="4">
        <v>30.867999999999999</v>
      </c>
      <c r="H17" s="8">
        <v>33.908000000000001</v>
      </c>
      <c r="I17" s="4">
        <v>0.93200000000000005</v>
      </c>
    </row>
    <row r="18" spans="2:9" x14ac:dyDescent="0.2">
      <c r="B18" s="1" t="s">
        <v>16</v>
      </c>
      <c r="C18" s="4">
        <v>4.0000000000000001E-3</v>
      </c>
      <c r="D18" s="8">
        <v>4.0000000000000001E-3</v>
      </c>
      <c r="E18" s="4">
        <v>2.1999999999999999E-2</v>
      </c>
      <c r="F18" s="8">
        <v>3.2000000000000001E-2</v>
      </c>
      <c r="G18" s="4">
        <v>0</v>
      </c>
      <c r="H18" s="8">
        <v>0</v>
      </c>
      <c r="I18" s="4">
        <v>0</v>
      </c>
    </row>
    <row r="19" spans="2:9" x14ac:dyDescent="0.2">
      <c r="B19" s="1" t="s">
        <v>17</v>
      </c>
      <c r="C19" s="4">
        <v>6.0439999999999996</v>
      </c>
      <c r="D19" s="8">
        <v>8.6690000000000005</v>
      </c>
      <c r="E19" s="4">
        <v>7.702</v>
      </c>
      <c r="F19" s="8">
        <v>12.43</v>
      </c>
      <c r="G19" s="4">
        <v>32.89</v>
      </c>
      <c r="H19" s="8">
        <v>25.923999999999999</v>
      </c>
      <c r="I19" s="4">
        <v>4.9320000000000004</v>
      </c>
    </row>
    <row r="20" spans="2:9" x14ac:dyDescent="0.2">
      <c r="B20" s="1" t="s">
        <v>18</v>
      </c>
      <c r="C20" s="4">
        <v>4.0000000000000001E-3</v>
      </c>
      <c r="D20" s="8">
        <v>4.0000000000000001E-3</v>
      </c>
      <c r="E20" s="4">
        <v>4.0000000000000001E-3</v>
      </c>
      <c r="F20" s="8">
        <v>0</v>
      </c>
      <c r="G20" s="4">
        <v>0</v>
      </c>
      <c r="H20" s="8">
        <v>0</v>
      </c>
      <c r="I20" s="4">
        <v>0</v>
      </c>
    </row>
    <row r="21" spans="2:9" x14ac:dyDescent="0.2">
      <c r="B21" s="1" t="s">
        <v>37</v>
      </c>
      <c r="C21" s="4">
        <v>0</v>
      </c>
      <c r="D21" s="8">
        <v>0</v>
      </c>
      <c r="E21" s="4">
        <v>0</v>
      </c>
      <c r="F21" s="8">
        <v>0</v>
      </c>
      <c r="G21" s="4">
        <v>0</v>
      </c>
      <c r="H21" s="8">
        <v>0</v>
      </c>
      <c r="I21" s="4">
        <v>46.027000000000001</v>
      </c>
    </row>
    <row r="22" spans="2:9" x14ac:dyDescent="0.2">
      <c r="B22" s="1" t="s">
        <v>24</v>
      </c>
      <c r="C22" s="4">
        <v>0</v>
      </c>
      <c r="D22" s="8">
        <v>0</v>
      </c>
      <c r="E22" s="4">
        <v>0</v>
      </c>
      <c r="F22" s="8">
        <v>38.844000000000001</v>
      </c>
      <c r="G22" s="4">
        <v>0</v>
      </c>
      <c r="H22" s="8">
        <v>0</v>
      </c>
      <c r="I22" s="4">
        <v>0</v>
      </c>
    </row>
    <row r="23" spans="2:9" x14ac:dyDescent="0.2">
      <c r="B23" s="1" t="s">
        <v>19</v>
      </c>
      <c r="C23" s="4">
        <v>0</v>
      </c>
      <c r="D23" s="8">
        <v>0</v>
      </c>
      <c r="E23" s="4">
        <v>0</v>
      </c>
      <c r="F23" s="8">
        <v>0.159</v>
      </c>
      <c r="G23" s="4">
        <v>0</v>
      </c>
      <c r="H23" s="8">
        <v>0</v>
      </c>
      <c r="I23" s="4">
        <v>0</v>
      </c>
    </row>
    <row r="24" spans="2:9" x14ac:dyDescent="0.2">
      <c r="B24" s="1" t="s">
        <v>25</v>
      </c>
      <c r="C24" s="4">
        <v>0</v>
      </c>
      <c r="D24" s="8">
        <v>0</v>
      </c>
      <c r="E24" s="4">
        <v>0</v>
      </c>
      <c r="F24" s="8">
        <v>352.29599999999999</v>
      </c>
      <c r="G24" s="4">
        <v>0</v>
      </c>
      <c r="H24" s="8">
        <v>0</v>
      </c>
      <c r="I24" s="4">
        <v>0</v>
      </c>
    </row>
    <row r="25" spans="2:9" x14ac:dyDescent="0.2">
      <c r="B25" s="1" t="s">
        <v>20</v>
      </c>
      <c r="C25" s="4">
        <v>0</v>
      </c>
      <c r="D25" s="8">
        <v>0</v>
      </c>
      <c r="E25" s="4">
        <v>0</v>
      </c>
      <c r="F25" s="8">
        <v>1.0780000000000001</v>
      </c>
      <c r="G25" s="4">
        <v>0</v>
      </c>
      <c r="H25" s="8">
        <v>0</v>
      </c>
      <c r="I25" s="4">
        <v>0</v>
      </c>
    </row>
    <row r="26" spans="2:9" x14ac:dyDescent="0.2">
      <c r="B26" s="1" t="s">
        <v>26</v>
      </c>
      <c r="C26" s="4">
        <v>0</v>
      </c>
      <c r="D26" s="8">
        <v>0</v>
      </c>
      <c r="E26" s="4">
        <v>0</v>
      </c>
      <c r="F26" s="8">
        <v>0.39600000000000002</v>
      </c>
      <c r="G26" s="4">
        <v>0.79600000000000004</v>
      </c>
      <c r="H26" s="8">
        <v>0.86499999999999999</v>
      </c>
      <c r="I26" s="4">
        <v>0</v>
      </c>
    </row>
    <row r="27" spans="2:9" x14ac:dyDescent="0.2">
      <c r="B27" s="1" t="s">
        <v>21</v>
      </c>
      <c r="C27" s="4">
        <v>1.0999999999999999E-2</v>
      </c>
      <c r="D27" s="8">
        <v>1.0999999999999999E-2</v>
      </c>
      <c r="E27" s="4">
        <v>1.0999999999999999E-2</v>
      </c>
      <c r="F27" s="8">
        <v>0</v>
      </c>
      <c r="G27" s="4">
        <v>0</v>
      </c>
      <c r="H27" s="8">
        <v>0</v>
      </c>
      <c r="I27" s="4">
        <v>0</v>
      </c>
    </row>
    <row r="28" spans="2:9" x14ac:dyDescent="0.2">
      <c r="B28" s="1" t="s">
        <v>27</v>
      </c>
      <c r="C28" s="4">
        <v>0</v>
      </c>
      <c r="D28" s="8">
        <v>0</v>
      </c>
      <c r="E28" s="4">
        <v>0</v>
      </c>
      <c r="F28" s="8">
        <v>22.007000000000001</v>
      </c>
      <c r="G28" s="4">
        <v>0.48299999999999998</v>
      </c>
      <c r="H28" s="8">
        <v>0.36699999999999999</v>
      </c>
      <c r="I28" s="4">
        <v>0</v>
      </c>
    </row>
    <row r="29" spans="2:9" x14ac:dyDescent="0.2">
      <c r="B29" s="1" t="s">
        <v>32</v>
      </c>
      <c r="C29" s="4">
        <v>3.13</v>
      </c>
      <c r="D29" s="33">
        <v>3.13</v>
      </c>
      <c r="E29" s="4">
        <v>3.13</v>
      </c>
      <c r="F29" s="8">
        <v>0</v>
      </c>
      <c r="G29" s="4">
        <v>0</v>
      </c>
      <c r="H29" s="8">
        <v>0</v>
      </c>
      <c r="I29" s="4">
        <v>0</v>
      </c>
    </row>
    <row r="30" spans="2:9" x14ac:dyDescent="0.2">
      <c r="B30" s="1"/>
    </row>
    <row r="31" spans="2:9" x14ac:dyDescent="0.2">
      <c r="B31" s="1"/>
    </row>
    <row r="32" spans="2:9" x14ac:dyDescent="0.2">
      <c r="B32" s="1" t="s">
        <v>58</v>
      </c>
      <c r="C32" s="22">
        <f>SUM(C3:C29)</f>
        <v>624.40300000000002</v>
      </c>
      <c r="D32" s="22">
        <f t="shared" ref="D32:H32" si="0">SUM(D3:D29)</f>
        <v>1357.6939999999997</v>
      </c>
      <c r="E32" s="22">
        <f t="shared" si="0"/>
        <v>1423.847</v>
      </c>
      <c r="F32" s="22">
        <f t="shared" si="0"/>
        <v>1808.6950000000002</v>
      </c>
      <c r="G32" s="22">
        <f t="shared" si="0"/>
        <v>7092.6440000000002</v>
      </c>
      <c r="H32" s="22">
        <f t="shared" si="0"/>
        <v>1953.1489999999999</v>
      </c>
      <c r="I32" s="22">
        <f>SUM(I3:I29)</f>
        <v>425.80799999999999</v>
      </c>
    </row>
    <row r="33" spans="1:5" x14ac:dyDescent="0.2">
      <c r="A33" s="28" t="s">
        <v>70</v>
      </c>
      <c r="B33" t="s">
        <v>60</v>
      </c>
      <c r="C33" s="24">
        <v>433.59178677784405</v>
      </c>
      <c r="D33" s="24">
        <v>941.71604228707554</v>
      </c>
      <c r="E33" s="24">
        <v>987.55495930117115</v>
      </c>
    </row>
    <row r="34" spans="1:5" x14ac:dyDescent="0.2">
      <c r="B34" t="s">
        <v>59</v>
      </c>
      <c r="C34">
        <f>C33/C32</f>
        <v>0.69441015942883688</v>
      </c>
      <c r="D34">
        <f t="shared" ref="D34:E34" si="1">D33/D32</f>
        <v>0.69361435072046851</v>
      </c>
      <c r="E34">
        <f t="shared" si="1"/>
        <v>0.69358221726152536</v>
      </c>
    </row>
    <row r="40" spans="1:5" x14ac:dyDescent="0.2">
      <c r="E40" s="22"/>
    </row>
  </sheetData>
  <mergeCells count="1">
    <mergeCell ref="C1:E1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D366-ECA0-49F9-AC9A-90EA4DE43651}">
  <dimension ref="A15:H48"/>
  <sheetViews>
    <sheetView topLeftCell="E12" zoomScale="75" zoomScaleNormal="100" workbookViewId="0">
      <selection activeCell="H17" sqref="H17"/>
    </sheetView>
  </sheetViews>
  <sheetFormatPr baseColWidth="10" defaultColWidth="10.6640625" defaultRowHeight="16" x14ac:dyDescent="0.2"/>
  <cols>
    <col min="1" max="1" width="26.33203125" customWidth="1"/>
    <col min="2" max="2" width="13.6640625" bestFit="1" customWidth="1"/>
    <col min="3" max="3" width="11.1640625" bestFit="1" customWidth="1"/>
    <col min="4" max="4" width="23.83203125" bestFit="1" customWidth="1"/>
    <col min="5" max="5" width="11" bestFit="1" customWidth="1"/>
    <col min="6" max="6" width="14.6640625" bestFit="1" customWidth="1"/>
    <col min="7" max="7" width="14.83203125" bestFit="1" customWidth="1"/>
    <col min="8" max="8" width="16.1640625" bestFit="1" customWidth="1"/>
    <col min="10" max="10" width="15" customWidth="1"/>
  </cols>
  <sheetData>
    <row r="15" spans="1:8" x14ac:dyDescent="0.2">
      <c r="A15" t="s">
        <v>22</v>
      </c>
      <c r="B15" s="30" t="s">
        <v>75</v>
      </c>
      <c r="C15" s="30"/>
      <c r="D15" s="30"/>
    </row>
    <row r="16" spans="1:8" x14ac:dyDescent="0.2">
      <c r="A16" s="1"/>
      <c r="B16" s="2" t="s">
        <v>72</v>
      </c>
      <c r="C16" s="5" t="s">
        <v>73</v>
      </c>
      <c r="D16" s="2" t="s">
        <v>74</v>
      </c>
      <c r="E16" s="5" t="s">
        <v>2</v>
      </c>
      <c r="F16" s="2" t="s">
        <v>3</v>
      </c>
      <c r="G16" s="5" t="s">
        <v>4</v>
      </c>
      <c r="H16" s="2" t="s">
        <v>76</v>
      </c>
    </row>
    <row r="17" spans="1:8" x14ac:dyDescent="0.2">
      <c r="A17" s="1" t="s">
        <v>34</v>
      </c>
      <c r="B17" s="3">
        <v>37057</v>
      </c>
      <c r="C17" s="6">
        <v>53856</v>
      </c>
      <c r="D17" s="3">
        <v>61906</v>
      </c>
      <c r="E17" s="6">
        <v>51029</v>
      </c>
      <c r="F17" s="3">
        <v>128450</v>
      </c>
      <c r="G17" s="6">
        <v>258977</v>
      </c>
      <c r="H17" s="3">
        <v>576</v>
      </c>
    </row>
    <row r="18" spans="1:8" x14ac:dyDescent="0.2">
      <c r="A18" s="1" t="s">
        <v>5</v>
      </c>
      <c r="B18" s="3">
        <v>230549</v>
      </c>
      <c r="C18" s="6">
        <v>537724</v>
      </c>
      <c r="D18" s="3">
        <v>560549</v>
      </c>
      <c r="E18" s="6">
        <v>18816</v>
      </c>
      <c r="F18" s="3">
        <v>394303</v>
      </c>
      <c r="G18" s="6">
        <v>0</v>
      </c>
      <c r="H18" s="3">
        <v>0</v>
      </c>
    </row>
    <row r="19" spans="1:8" x14ac:dyDescent="0.2">
      <c r="A19" s="1" t="s">
        <v>33</v>
      </c>
      <c r="B19" s="4">
        <v>0</v>
      </c>
      <c r="C19" s="6">
        <v>0</v>
      </c>
      <c r="D19" s="3">
        <v>0</v>
      </c>
      <c r="E19" s="6">
        <v>44</v>
      </c>
      <c r="F19" s="3">
        <v>9060</v>
      </c>
      <c r="G19" s="6">
        <v>10067</v>
      </c>
      <c r="H19" s="3">
        <v>1380</v>
      </c>
    </row>
    <row r="20" spans="1:8" x14ac:dyDescent="0.2">
      <c r="A20" s="1" t="s">
        <v>47</v>
      </c>
      <c r="B20" s="3">
        <v>0</v>
      </c>
      <c r="C20" s="6">
        <v>0</v>
      </c>
      <c r="D20" s="3">
        <v>0</v>
      </c>
      <c r="E20" s="6">
        <v>0</v>
      </c>
      <c r="F20" s="3">
        <v>43</v>
      </c>
      <c r="G20" s="6">
        <v>158</v>
      </c>
      <c r="H20" s="3">
        <v>0</v>
      </c>
    </row>
    <row r="21" spans="1:8" x14ac:dyDescent="0.2">
      <c r="A21" s="1" t="s">
        <v>7</v>
      </c>
      <c r="B21" s="3">
        <v>100</v>
      </c>
      <c r="C21" s="6">
        <v>100</v>
      </c>
      <c r="D21" s="3">
        <v>100</v>
      </c>
      <c r="E21" s="6">
        <v>11283</v>
      </c>
      <c r="F21" s="3">
        <v>3221</v>
      </c>
      <c r="G21" s="6">
        <v>1003</v>
      </c>
      <c r="H21" s="3">
        <v>1460</v>
      </c>
    </row>
    <row r="22" spans="1:8" x14ac:dyDescent="0.2">
      <c r="A22" s="1" t="s">
        <v>8</v>
      </c>
      <c r="B22" s="3">
        <v>0</v>
      </c>
      <c r="C22" s="6">
        <v>0</v>
      </c>
      <c r="D22" s="3">
        <v>0</v>
      </c>
      <c r="E22" s="6">
        <v>0</v>
      </c>
      <c r="F22" s="3">
        <v>12</v>
      </c>
      <c r="G22" s="6">
        <v>2</v>
      </c>
      <c r="H22" s="3">
        <v>0</v>
      </c>
    </row>
    <row r="23" spans="1:8" x14ac:dyDescent="0.2">
      <c r="A23" s="1" t="s">
        <v>9</v>
      </c>
      <c r="B23" s="3">
        <v>4996</v>
      </c>
      <c r="C23" s="6">
        <v>7175</v>
      </c>
      <c r="D23" s="3">
        <v>6305</v>
      </c>
      <c r="E23" s="6">
        <v>153</v>
      </c>
      <c r="F23" s="3">
        <v>1200</v>
      </c>
      <c r="G23" s="6">
        <v>262</v>
      </c>
      <c r="H23" s="3">
        <v>168</v>
      </c>
    </row>
    <row r="24" spans="1:8" x14ac:dyDescent="0.2">
      <c r="A24" s="1" t="s">
        <v>10</v>
      </c>
      <c r="B24" s="3">
        <v>0</v>
      </c>
      <c r="C24" s="6">
        <v>0</v>
      </c>
      <c r="D24" s="3">
        <v>0</v>
      </c>
      <c r="E24" s="6">
        <v>0</v>
      </c>
      <c r="F24" s="3">
        <v>3</v>
      </c>
      <c r="G24" s="6">
        <v>5</v>
      </c>
      <c r="H24" s="3">
        <v>0</v>
      </c>
    </row>
    <row r="25" spans="1:8" x14ac:dyDescent="0.2">
      <c r="A25" s="1" t="s">
        <v>11</v>
      </c>
      <c r="B25" s="3">
        <v>1470</v>
      </c>
      <c r="C25" s="6">
        <v>1470</v>
      </c>
      <c r="D25" s="3">
        <v>1470</v>
      </c>
      <c r="E25" s="6">
        <v>2840</v>
      </c>
      <c r="F25" s="3">
        <v>2369</v>
      </c>
      <c r="G25" s="6">
        <v>3002</v>
      </c>
      <c r="H25" s="3">
        <v>860</v>
      </c>
    </row>
    <row r="26" spans="1:8" x14ac:dyDescent="0.2">
      <c r="A26" s="1" t="s">
        <v>12</v>
      </c>
      <c r="B26" s="3">
        <v>0</v>
      </c>
      <c r="C26" s="6">
        <v>0</v>
      </c>
      <c r="D26" s="3">
        <v>0</v>
      </c>
      <c r="E26" s="6">
        <v>1607</v>
      </c>
      <c r="F26" s="3">
        <v>0</v>
      </c>
      <c r="G26" s="6">
        <v>0</v>
      </c>
      <c r="H26" s="3">
        <v>0</v>
      </c>
    </row>
    <row r="27" spans="1:8" x14ac:dyDescent="0.2">
      <c r="A27" s="1" t="s">
        <v>13</v>
      </c>
      <c r="B27" s="3">
        <v>0</v>
      </c>
      <c r="C27" s="6">
        <v>0</v>
      </c>
      <c r="D27" s="3">
        <v>0</v>
      </c>
      <c r="E27" s="6">
        <v>0</v>
      </c>
      <c r="F27" s="3">
        <v>5</v>
      </c>
      <c r="G27" s="6">
        <v>6</v>
      </c>
      <c r="H27" s="3">
        <v>2200</v>
      </c>
    </row>
    <row r="28" spans="1:8" x14ac:dyDescent="0.2">
      <c r="A28" s="1" t="s">
        <v>36</v>
      </c>
      <c r="B28" s="3">
        <v>0</v>
      </c>
      <c r="C28" s="6">
        <v>0</v>
      </c>
      <c r="D28" s="3">
        <v>0</v>
      </c>
      <c r="E28" s="6">
        <v>0</v>
      </c>
      <c r="F28" s="3">
        <v>0</v>
      </c>
      <c r="G28" s="6">
        <v>0</v>
      </c>
      <c r="H28" s="3">
        <v>180</v>
      </c>
    </row>
    <row r="29" spans="1:8" x14ac:dyDescent="0.2">
      <c r="A29" s="1" t="s">
        <v>14</v>
      </c>
      <c r="B29" s="3">
        <v>47</v>
      </c>
      <c r="C29" s="6">
        <v>47</v>
      </c>
      <c r="D29" s="3">
        <v>47</v>
      </c>
      <c r="E29" s="6">
        <v>5</v>
      </c>
      <c r="F29" s="3">
        <v>0</v>
      </c>
      <c r="G29" s="6">
        <v>0</v>
      </c>
      <c r="H29" s="3">
        <v>0</v>
      </c>
    </row>
    <row r="30" spans="1:8" x14ac:dyDescent="0.2">
      <c r="A30" s="1" t="s">
        <v>23</v>
      </c>
      <c r="B30" s="3">
        <v>0</v>
      </c>
      <c r="C30" s="6">
        <v>0</v>
      </c>
      <c r="D30" s="3">
        <v>0</v>
      </c>
      <c r="E30" s="6">
        <v>329</v>
      </c>
      <c r="F30" s="3">
        <v>0</v>
      </c>
      <c r="G30" s="6">
        <v>0</v>
      </c>
      <c r="H30" s="3">
        <v>0</v>
      </c>
    </row>
    <row r="31" spans="1:8" x14ac:dyDescent="0.2">
      <c r="A31" s="1" t="s">
        <v>15</v>
      </c>
      <c r="B31" s="3">
        <v>632</v>
      </c>
      <c r="C31" s="6">
        <v>912</v>
      </c>
      <c r="D31" s="3">
        <v>885</v>
      </c>
      <c r="E31" s="6">
        <v>1025</v>
      </c>
      <c r="F31" s="3">
        <v>2366</v>
      </c>
      <c r="G31" s="6">
        <v>4901</v>
      </c>
      <c r="H31" s="3">
        <v>17</v>
      </c>
    </row>
    <row r="32" spans="1:8" x14ac:dyDescent="0.2">
      <c r="A32" s="1" t="s">
        <v>16</v>
      </c>
      <c r="B32" s="3">
        <v>2</v>
      </c>
      <c r="C32" s="6">
        <v>2</v>
      </c>
      <c r="D32" s="3">
        <v>10</v>
      </c>
      <c r="E32" s="6">
        <v>2</v>
      </c>
      <c r="F32" s="3">
        <v>0</v>
      </c>
      <c r="G32" s="6">
        <v>0</v>
      </c>
      <c r="H32" s="3">
        <v>0</v>
      </c>
    </row>
    <row r="33" spans="1:8" x14ac:dyDescent="0.2">
      <c r="A33" s="1" t="s">
        <v>17</v>
      </c>
      <c r="B33" s="3">
        <v>2700</v>
      </c>
      <c r="C33" s="6">
        <v>3873</v>
      </c>
      <c r="D33" s="3">
        <v>3441</v>
      </c>
      <c r="E33" s="6">
        <v>784</v>
      </c>
      <c r="F33" s="3">
        <v>2521</v>
      </c>
      <c r="G33" s="6">
        <v>3747</v>
      </c>
      <c r="H33" s="3">
        <v>90</v>
      </c>
    </row>
    <row r="34" spans="1:8" x14ac:dyDescent="0.2">
      <c r="A34" s="1" t="s">
        <v>18</v>
      </c>
      <c r="B34" s="3">
        <v>2</v>
      </c>
      <c r="C34" s="6">
        <v>2</v>
      </c>
      <c r="D34" s="3">
        <v>2</v>
      </c>
      <c r="E34" s="6">
        <v>0</v>
      </c>
      <c r="F34" s="3">
        <v>0</v>
      </c>
      <c r="G34" s="6">
        <v>0</v>
      </c>
      <c r="H34" s="3">
        <v>0</v>
      </c>
    </row>
    <row r="35" spans="1:8" x14ac:dyDescent="0.2">
      <c r="A35" s="1" t="s">
        <v>37</v>
      </c>
      <c r="B35" s="3">
        <v>0</v>
      </c>
      <c r="C35" s="6">
        <v>0</v>
      </c>
      <c r="D35" s="3">
        <v>0</v>
      </c>
      <c r="E35" s="6">
        <v>0</v>
      </c>
      <c r="F35" s="3">
        <v>0</v>
      </c>
      <c r="G35" s="6">
        <v>0</v>
      </c>
      <c r="H35" s="3">
        <v>840</v>
      </c>
    </row>
    <row r="36" spans="1:8" x14ac:dyDescent="0.2">
      <c r="A36" s="1" t="s">
        <v>24</v>
      </c>
      <c r="B36" s="3">
        <v>0</v>
      </c>
      <c r="C36" s="6">
        <v>0</v>
      </c>
      <c r="D36" s="3">
        <v>0</v>
      </c>
      <c r="E36" s="6">
        <v>2450</v>
      </c>
      <c r="F36" s="3">
        <v>0</v>
      </c>
      <c r="G36" s="6">
        <v>0</v>
      </c>
      <c r="H36" s="3">
        <v>0</v>
      </c>
    </row>
    <row r="37" spans="1:8" x14ac:dyDescent="0.2">
      <c r="A37" s="1" t="s">
        <v>19</v>
      </c>
      <c r="B37" s="3">
        <v>0</v>
      </c>
      <c r="C37" s="6">
        <v>0</v>
      </c>
      <c r="D37" s="3">
        <v>0</v>
      </c>
      <c r="E37" s="6">
        <v>10</v>
      </c>
      <c r="F37" s="3">
        <v>0</v>
      </c>
      <c r="G37" s="6">
        <v>0</v>
      </c>
      <c r="H37" s="3">
        <v>0</v>
      </c>
    </row>
    <row r="38" spans="1:8" x14ac:dyDescent="0.2">
      <c r="A38" s="1" t="s">
        <v>25</v>
      </c>
      <c r="B38" s="3">
        <v>0</v>
      </c>
      <c r="C38" s="6">
        <v>0</v>
      </c>
      <c r="D38" s="3">
        <v>0</v>
      </c>
      <c r="E38" s="6">
        <v>22220</v>
      </c>
      <c r="F38" s="3">
        <v>0</v>
      </c>
      <c r="G38" s="6">
        <v>0</v>
      </c>
      <c r="H38" s="3">
        <v>0</v>
      </c>
    </row>
    <row r="39" spans="1:8" x14ac:dyDescent="0.2">
      <c r="A39" s="1" t="s">
        <v>20</v>
      </c>
      <c r="B39" s="3">
        <v>0</v>
      </c>
      <c r="C39" s="6">
        <v>0</v>
      </c>
      <c r="D39" s="3">
        <v>0</v>
      </c>
      <c r="E39" s="6">
        <v>68</v>
      </c>
      <c r="F39" s="3">
        <v>0</v>
      </c>
      <c r="G39" s="6">
        <v>0</v>
      </c>
      <c r="H39" s="3">
        <v>0</v>
      </c>
    </row>
    <row r="40" spans="1:8" x14ac:dyDescent="0.2">
      <c r="A40" s="1" t="s">
        <v>26</v>
      </c>
      <c r="B40" s="3">
        <v>0</v>
      </c>
      <c r="C40" s="6">
        <v>0</v>
      </c>
      <c r="D40" s="3">
        <v>0</v>
      </c>
      <c r="E40" s="6">
        <v>25</v>
      </c>
      <c r="F40" s="3">
        <v>61</v>
      </c>
      <c r="G40" s="6">
        <v>125</v>
      </c>
      <c r="H40" s="3">
        <v>0</v>
      </c>
    </row>
    <row r="41" spans="1:8" x14ac:dyDescent="0.2">
      <c r="A41" s="1" t="s">
        <v>21</v>
      </c>
      <c r="B41" s="3">
        <v>5</v>
      </c>
      <c r="C41" s="6">
        <v>5</v>
      </c>
      <c r="D41" s="3">
        <v>5</v>
      </c>
      <c r="E41" s="6">
        <v>0</v>
      </c>
      <c r="F41" s="3">
        <v>0</v>
      </c>
      <c r="G41" s="6">
        <v>0</v>
      </c>
      <c r="H41" s="3">
        <v>0</v>
      </c>
    </row>
    <row r="42" spans="1:8" x14ac:dyDescent="0.2">
      <c r="A42" s="1" t="s">
        <v>27</v>
      </c>
      <c r="B42" s="3">
        <v>0</v>
      </c>
      <c r="C42" s="6">
        <v>0</v>
      </c>
      <c r="D42" s="3">
        <v>0</v>
      </c>
      <c r="E42" s="6">
        <v>1388</v>
      </c>
      <c r="F42" s="3">
        <v>37</v>
      </c>
      <c r="G42" s="6">
        <v>53</v>
      </c>
      <c r="H42" s="3">
        <v>0</v>
      </c>
    </row>
    <row r="44" spans="1:8" x14ac:dyDescent="0.2">
      <c r="A44" s="1"/>
      <c r="B44" s="1"/>
      <c r="C44" s="1"/>
      <c r="D44" s="1"/>
      <c r="E44" s="1"/>
      <c r="F44" s="1"/>
      <c r="G44" s="1"/>
    </row>
    <row r="45" spans="1:8" x14ac:dyDescent="0.2">
      <c r="A45" s="1"/>
      <c r="B45" s="1"/>
      <c r="C45" s="1"/>
      <c r="E45" s="1"/>
      <c r="F45" s="1"/>
      <c r="G45" s="1"/>
      <c r="H45" s="1"/>
    </row>
    <row r="46" spans="1:8" x14ac:dyDescent="0.2">
      <c r="A46" s="1"/>
    </row>
    <row r="48" spans="1:8" x14ac:dyDescent="0.2">
      <c r="A48" s="1"/>
    </row>
  </sheetData>
  <mergeCells count="1">
    <mergeCell ref="B15:D15"/>
  </mergeCells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DCAD8-D698-489E-976C-E93698C0D25D}">
  <dimension ref="A1:I23"/>
  <sheetViews>
    <sheetView topLeftCell="E1" zoomScale="65" zoomScaleNormal="100" workbookViewId="0">
      <selection activeCell="D24" sqref="D24"/>
    </sheetView>
  </sheetViews>
  <sheetFormatPr baseColWidth="10" defaultColWidth="10.6640625" defaultRowHeight="16" x14ac:dyDescent="0.2"/>
  <cols>
    <col min="1" max="1" width="25" customWidth="1"/>
    <col min="2" max="2" width="32.5" customWidth="1"/>
    <col min="3" max="3" width="14.83203125" bestFit="1" customWidth="1"/>
    <col min="4" max="4" width="12" bestFit="1" customWidth="1"/>
    <col min="5" max="5" width="23.83203125" bestFit="1" customWidth="1"/>
    <col min="6" max="6" width="12" bestFit="1" customWidth="1"/>
    <col min="7" max="7" width="14.6640625" bestFit="1" customWidth="1"/>
    <col min="8" max="8" width="14.83203125" bestFit="1" customWidth="1"/>
    <col min="9" max="9" width="16.1640625" bestFit="1" customWidth="1"/>
  </cols>
  <sheetData>
    <row r="1" spans="2:9" x14ac:dyDescent="0.2">
      <c r="B1" s="1" t="s">
        <v>31</v>
      </c>
      <c r="C1" s="30" t="s">
        <v>75</v>
      </c>
      <c r="D1" s="30"/>
      <c r="E1" s="30"/>
    </row>
    <row r="2" spans="2:9" x14ac:dyDescent="0.2">
      <c r="B2" s="1"/>
      <c r="C2" s="2" t="s">
        <v>72</v>
      </c>
      <c r="D2" s="5" t="s">
        <v>73</v>
      </c>
      <c r="E2" s="2" t="s">
        <v>74</v>
      </c>
      <c r="F2" s="5" t="s">
        <v>2</v>
      </c>
      <c r="G2" s="2" t="s">
        <v>3</v>
      </c>
      <c r="H2" s="5" t="s">
        <v>4</v>
      </c>
      <c r="I2" s="2" t="s">
        <v>76</v>
      </c>
    </row>
    <row r="3" spans="2:9" x14ac:dyDescent="0.2">
      <c r="B3" s="1" t="s">
        <v>47</v>
      </c>
      <c r="C3" s="4">
        <v>0</v>
      </c>
      <c r="D3" s="8">
        <v>0</v>
      </c>
      <c r="E3" s="4">
        <v>0</v>
      </c>
      <c r="F3" s="8">
        <v>0</v>
      </c>
      <c r="G3" s="4">
        <v>0.56099151989562945</v>
      </c>
      <c r="H3" s="8">
        <v>1.0931230109312302</v>
      </c>
      <c r="I3" s="4">
        <v>0</v>
      </c>
    </row>
    <row r="4" spans="2:9" x14ac:dyDescent="0.2">
      <c r="B4" s="1" t="s">
        <v>7</v>
      </c>
      <c r="C4" s="4">
        <v>0.22383382576775002</v>
      </c>
      <c r="D4" s="8">
        <v>0.22383382576775002</v>
      </c>
      <c r="E4" s="4">
        <v>0.22383382576775002</v>
      </c>
      <c r="F4" s="8">
        <v>178.89079147640791</v>
      </c>
      <c r="G4" s="4">
        <v>42.022178734507499</v>
      </c>
      <c r="H4" s="8">
        <v>6.9392555693925555</v>
      </c>
      <c r="I4" s="4">
        <v>80</v>
      </c>
    </row>
    <row r="5" spans="2:9" x14ac:dyDescent="0.2">
      <c r="B5" s="1" t="s">
        <v>9</v>
      </c>
      <c r="C5" s="4">
        <v>11.182737935356791</v>
      </c>
      <c r="D5" s="8">
        <v>16.060076998836063</v>
      </c>
      <c r="E5" s="4">
        <v>14.112722714656639</v>
      </c>
      <c r="F5" s="8">
        <v>2.4257990867579911</v>
      </c>
      <c r="G5" s="4">
        <v>15.655577299412915</v>
      </c>
      <c r="H5" s="8">
        <v>1.8126470181264702</v>
      </c>
      <c r="I5" s="4">
        <v>9.205479452054794</v>
      </c>
    </row>
    <row r="6" spans="2:9" x14ac:dyDescent="0.2">
      <c r="B6" s="1" t="s">
        <v>10</v>
      </c>
      <c r="C6" s="4">
        <v>0</v>
      </c>
      <c r="D6" s="8">
        <v>0</v>
      </c>
      <c r="E6" s="4">
        <v>0</v>
      </c>
      <c r="F6" s="8">
        <v>0</v>
      </c>
      <c r="G6" s="4">
        <v>3.9138943248532287E-2</v>
      </c>
      <c r="H6" s="8">
        <v>3.4592500345925002E-2</v>
      </c>
      <c r="I6" s="4">
        <v>0</v>
      </c>
    </row>
    <row r="7" spans="2:9" x14ac:dyDescent="0.2">
      <c r="B7" s="1" t="s">
        <v>13</v>
      </c>
      <c r="C7" s="4">
        <v>0</v>
      </c>
      <c r="D7" s="8">
        <v>0</v>
      </c>
      <c r="E7" s="4">
        <v>0</v>
      </c>
      <c r="F7" s="8">
        <v>0</v>
      </c>
      <c r="G7" s="4">
        <v>6.5231572080887146E-2</v>
      </c>
      <c r="H7" s="8">
        <v>4.1511000415110001E-2</v>
      </c>
      <c r="I7" s="4">
        <v>120.54794520547945</v>
      </c>
    </row>
    <row r="8" spans="2:9" ht="16" customHeight="1" x14ac:dyDescent="0.2">
      <c r="B8" s="1" t="s">
        <v>36</v>
      </c>
      <c r="C8" s="4">
        <v>0</v>
      </c>
      <c r="D8" s="8">
        <v>0</v>
      </c>
      <c r="E8" s="4">
        <v>0</v>
      </c>
      <c r="F8" s="8">
        <v>0</v>
      </c>
      <c r="G8" s="4">
        <v>0</v>
      </c>
      <c r="H8" s="8">
        <v>0</v>
      </c>
      <c r="I8" s="4">
        <v>9.8630136986301373</v>
      </c>
    </row>
    <row r="9" spans="2:9" x14ac:dyDescent="0.2">
      <c r="B9" s="1" t="s">
        <v>23</v>
      </c>
      <c r="C9" s="4">
        <v>0</v>
      </c>
      <c r="D9" s="8">
        <v>0</v>
      </c>
      <c r="E9" s="4">
        <v>0</v>
      </c>
      <c r="F9" s="8">
        <v>5.2162607813292743</v>
      </c>
      <c r="G9" s="4">
        <v>0</v>
      </c>
      <c r="H9" s="8">
        <v>0</v>
      </c>
      <c r="I9" s="4">
        <v>0</v>
      </c>
    </row>
    <row r="10" spans="2:9" x14ac:dyDescent="0.2">
      <c r="B10" s="1" t="s">
        <v>15</v>
      </c>
      <c r="C10" s="4">
        <v>1.4146297788521802</v>
      </c>
      <c r="D10" s="8">
        <v>2.0413644910018802</v>
      </c>
      <c r="E10" s="4">
        <v>1.9809293580445877</v>
      </c>
      <c r="F10" s="8">
        <v>16.25126839167935</v>
      </c>
      <c r="G10" s="4">
        <v>30.8675799086758</v>
      </c>
      <c r="H10" s="8">
        <v>33.907568839075687</v>
      </c>
      <c r="I10" s="4">
        <v>0.93150684931506844</v>
      </c>
    </row>
    <row r="11" spans="2:9" x14ac:dyDescent="0.2">
      <c r="B11" s="1" t="s">
        <v>17</v>
      </c>
      <c r="C11" s="4">
        <v>6.0435132957292508</v>
      </c>
      <c r="D11" s="8">
        <v>8.6690840719849582</v>
      </c>
      <c r="E11" s="4">
        <v>7.7021219446682787</v>
      </c>
      <c r="F11" s="8">
        <v>12.430238457635719</v>
      </c>
      <c r="G11" s="4">
        <v>32.889758643183299</v>
      </c>
      <c r="H11" s="8">
        <v>25.923619759236196</v>
      </c>
      <c r="I11" s="4">
        <v>4.9315068493150687</v>
      </c>
    </row>
    <row r="12" spans="2:9" x14ac:dyDescent="0.2">
      <c r="B12" s="1" t="s">
        <v>18</v>
      </c>
      <c r="C12" s="4">
        <v>4.4766765153550006E-3</v>
      </c>
      <c r="D12" s="8">
        <v>4.4766765153550006E-3</v>
      </c>
      <c r="E12" s="4">
        <v>4.4766765153550006E-3</v>
      </c>
      <c r="F12" s="8">
        <v>0</v>
      </c>
      <c r="G12" s="4">
        <v>0</v>
      </c>
      <c r="H12" s="8">
        <v>0</v>
      </c>
      <c r="I12" s="4">
        <v>0</v>
      </c>
    </row>
    <row r="13" spans="2:9" x14ac:dyDescent="0.2">
      <c r="B13" s="1" t="s">
        <v>20</v>
      </c>
      <c r="C13" s="4">
        <v>0</v>
      </c>
      <c r="D13" s="8">
        <v>0</v>
      </c>
      <c r="E13" s="4">
        <v>0</v>
      </c>
      <c r="F13" s="8">
        <v>1.078132927447996</v>
      </c>
      <c r="G13" s="4">
        <v>0</v>
      </c>
      <c r="H13" s="8">
        <v>0</v>
      </c>
      <c r="I13" s="4">
        <v>0</v>
      </c>
    </row>
    <row r="14" spans="2:9" x14ac:dyDescent="0.2">
      <c r="B14" s="1" t="s">
        <v>26</v>
      </c>
      <c r="C14" s="4">
        <v>0</v>
      </c>
      <c r="D14" s="8">
        <v>0</v>
      </c>
      <c r="E14" s="4">
        <v>0</v>
      </c>
      <c r="F14" s="8">
        <v>0.39637239979705735</v>
      </c>
      <c r="G14" s="4">
        <v>0.79582517938682318</v>
      </c>
      <c r="H14" s="8">
        <v>0.86481250864812509</v>
      </c>
      <c r="I14" s="4">
        <v>0</v>
      </c>
    </row>
    <row r="15" spans="2:9" x14ac:dyDescent="0.2">
      <c r="B15" s="1" t="s">
        <v>21</v>
      </c>
      <c r="C15" s="4">
        <v>1.1191691288387502E-2</v>
      </c>
      <c r="D15" s="8">
        <v>1.1191691288387502E-2</v>
      </c>
      <c r="E15" s="4">
        <v>1.1191691288387502E-2</v>
      </c>
      <c r="F15" s="8">
        <v>0</v>
      </c>
      <c r="G15" s="4">
        <v>0</v>
      </c>
      <c r="H15" s="8">
        <v>0</v>
      </c>
      <c r="I15" s="4">
        <v>0</v>
      </c>
    </row>
    <row r="16" spans="2:9" x14ac:dyDescent="0.2">
      <c r="B16" s="1" t="s">
        <v>27</v>
      </c>
      <c r="C16" s="4">
        <v>0</v>
      </c>
      <c r="D16" s="8">
        <v>0</v>
      </c>
      <c r="E16" s="4">
        <v>0</v>
      </c>
      <c r="F16" s="8">
        <v>22.006595636732623</v>
      </c>
      <c r="G16" s="4">
        <v>0.48271363339856488</v>
      </c>
      <c r="H16" s="8">
        <v>0.36668050366680505</v>
      </c>
      <c r="I16" s="4">
        <v>0</v>
      </c>
    </row>
    <row r="17" spans="1:9" x14ac:dyDescent="0.2">
      <c r="B17" s="1"/>
    </row>
    <row r="18" spans="1:9" x14ac:dyDescent="0.2">
      <c r="B18" s="1" t="s">
        <v>58</v>
      </c>
      <c r="C18">
        <f>SUM(C3:C16)</f>
        <v>18.880383203509716</v>
      </c>
      <c r="D18">
        <f>SUM(D3:D16)</f>
        <v>27.010027755394393</v>
      </c>
      <c r="E18">
        <f>SUM(E3:E16)</f>
        <v>24.035276210940999</v>
      </c>
      <c r="F18">
        <f t="shared" ref="F18:I18" si="0">SUM(F3:F16)</f>
        <v>238.69545915778792</v>
      </c>
      <c r="G18">
        <f t="shared" si="0"/>
        <v>123.37899543378995</v>
      </c>
      <c r="H18">
        <f t="shared" si="0"/>
        <v>70.98381070983811</v>
      </c>
      <c r="I18">
        <f t="shared" si="0"/>
        <v>225.47945205479454</v>
      </c>
    </row>
    <row r="19" spans="1:9" x14ac:dyDescent="0.2">
      <c r="A19" s="28" t="s">
        <v>70</v>
      </c>
      <c r="B19" t="s">
        <v>60</v>
      </c>
      <c r="C19" s="24">
        <f>C18*0.694</f>
        <v>13.102985943235742</v>
      </c>
      <c r="D19" s="24">
        <f t="shared" ref="D19:E19" si="1">D18*0.694</f>
        <v>18.744959262243707</v>
      </c>
      <c r="E19" s="24">
        <f t="shared" si="1"/>
        <v>16.680481690393052</v>
      </c>
    </row>
    <row r="20" spans="1:9" x14ac:dyDescent="0.2">
      <c r="B20" s="1"/>
      <c r="D20" s="23"/>
      <c r="E20" s="23"/>
      <c r="F20" s="23"/>
      <c r="G20" s="23"/>
      <c r="H20" s="23"/>
      <c r="I20" s="23"/>
    </row>
    <row r="22" spans="1:9" x14ac:dyDescent="0.2">
      <c r="D22">
        <f>D18/F18</f>
        <v>0.11315685623302792</v>
      </c>
    </row>
    <row r="23" spans="1:9" x14ac:dyDescent="0.2">
      <c r="B23" s="1"/>
      <c r="D23" s="22">
        <f>D18/H18</f>
        <v>0.38050968925581924</v>
      </c>
      <c r="E23" s="22"/>
    </row>
  </sheetData>
  <mergeCells count="1">
    <mergeCell ref="C1:E1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45EA-655A-480E-A905-FC5E12F99590}">
  <dimension ref="A1:I46"/>
  <sheetViews>
    <sheetView tabSelected="1" topLeftCell="B1" zoomScale="88" zoomScaleNormal="91" workbookViewId="0">
      <selection activeCell="H35" sqref="H35"/>
    </sheetView>
  </sheetViews>
  <sheetFormatPr baseColWidth="10" defaultColWidth="10.6640625" defaultRowHeight="16" x14ac:dyDescent="0.2"/>
  <cols>
    <col min="1" max="1" width="21.83203125" customWidth="1"/>
    <col min="2" max="2" width="41.6640625" bestFit="1" customWidth="1"/>
    <col min="3" max="3" width="14.83203125" customWidth="1"/>
    <col min="4" max="4" width="12" customWidth="1"/>
    <col min="5" max="5" width="23.83203125" bestFit="1" customWidth="1"/>
    <col min="6" max="6" width="11.83203125" customWidth="1"/>
    <col min="7" max="8" width="15.6640625" customWidth="1"/>
    <col min="9" max="9" width="16.1640625" bestFit="1" customWidth="1"/>
  </cols>
  <sheetData>
    <row r="1" spans="2:9" x14ac:dyDescent="0.2">
      <c r="B1" s="1" t="s">
        <v>31</v>
      </c>
      <c r="C1" s="30" t="s">
        <v>75</v>
      </c>
      <c r="D1" s="30"/>
      <c r="E1" s="30"/>
    </row>
    <row r="2" spans="2:9" x14ac:dyDescent="0.2">
      <c r="B2" s="1"/>
      <c r="C2" s="11" t="s">
        <v>72</v>
      </c>
      <c r="D2" s="5" t="s">
        <v>73</v>
      </c>
      <c r="E2" s="2" t="s">
        <v>74</v>
      </c>
      <c r="F2" s="5" t="s">
        <v>2</v>
      </c>
      <c r="G2" s="11" t="s">
        <v>3</v>
      </c>
      <c r="H2" s="5" t="s">
        <v>4</v>
      </c>
      <c r="I2" s="2" t="s">
        <v>76</v>
      </c>
    </row>
    <row r="3" spans="2:9" x14ac:dyDescent="0.2">
      <c r="B3" s="1" t="s">
        <v>34</v>
      </c>
      <c r="C3" s="14">
        <v>746.51490733279616</v>
      </c>
      <c r="D3" s="15">
        <v>1084.9315068493152</v>
      </c>
      <c r="E3" s="14">
        <v>1247.0991136180501</v>
      </c>
      <c r="F3" s="15">
        <v>7281.5353881278543</v>
      </c>
      <c r="G3" s="14">
        <v>15082.191780821917</v>
      </c>
      <c r="H3" s="15">
        <v>16125.591531755916</v>
      </c>
      <c r="I3" s="14">
        <v>284.05479452054794</v>
      </c>
    </row>
    <row r="4" spans="2:9" x14ac:dyDescent="0.2">
      <c r="B4" s="1" t="s">
        <v>5</v>
      </c>
      <c r="C4" s="14">
        <v>1806.163264392515</v>
      </c>
      <c r="D4" s="15">
        <v>4212.6287044498167</v>
      </c>
      <c r="E4" s="14">
        <v>4391.4439520100277</v>
      </c>
      <c r="F4" s="15">
        <v>1044.1400304414003</v>
      </c>
      <c r="G4" s="14">
        <v>18004.703196347033</v>
      </c>
      <c r="H4" s="15">
        <v>0</v>
      </c>
      <c r="I4" s="14">
        <v>0</v>
      </c>
    </row>
    <row r="5" spans="2:9" x14ac:dyDescent="0.2">
      <c r="B5" s="1" t="s">
        <v>6</v>
      </c>
      <c r="C5" s="14">
        <v>0</v>
      </c>
      <c r="D5" s="15">
        <v>0</v>
      </c>
      <c r="E5" s="14">
        <v>0</v>
      </c>
      <c r="F5" s="15">
        <v>6.2785388127853885</v>
      </c>
      <c r="G5" s="14">
        <v>1063.7964774951076</v>
      </c>
      <c r="H5" s="15">
        <v>626.83686176836864</v>
      </c>
      <c r="I5" s="14">
        <v>680.54794520547944</v>
      </c>
    </row>
    <row r="6" spans="2:9" x14ac:dyDescent="0.2">
      <c r="B6" s="1" t="s">
        <v>47</v>
      </c>
      <c r="C6" s="14">
        <v>0</v>
      </c>
      <c r="D6" s="15">
        <v>0</v>
      </c>
      <c r="E6" s="14">
        <v>0</v>
      </c>
      <c r="F6" s="15">
        <v>0</v>
      </c>
      <c r="G6" s="14">
        <v>182.88323548597521</v>
      </c>
      <c r="H6" s="15">
        <v>397.89677597896781</v>
      </c>
      <c r="I6" s="14">
        <v>0</v>
      </c>
    </row>
    <row r="7" spans="2:9" x14ac:dyDescent="0.2">
      <c r="B7" s="1" t="s">
        <v>7</v>
      </c>
      <c r="C7" s="14">
        <v>1.56683678037425</v>
      </c>
      <c r="D7" s="15">
        <v>1.56683678037425</v>
      </c>
      <c r="E7" s="14">
        <v>1.56683678037425</v>
      </c>
      <c r="F7" s="15">
        <v>1252.2355403348554</v>
      </c>
      <c r="G7" s="14">
        <v>294.15525114155247</v>
      </c>
      <c r="H7" s="15">
        <v>48.574788985747887</v>
      </c>
      <c r="I7" s="14">
        <v>560</v>
      </c>
    </row>
    <row r="8" spans="2:9" x14ac:dyDescent="0.2">
      <c r="B8" s="1" t="s">
        <v>8</v>
      </c>
      <c r="C8" s="14">
        <v>0</v>
      </c>
      <c r="D8" s="15">
        <v>0</v>
      </c>
      <c r="E8" s="14">
        <v>0</v>
      </c>
      <c r="F8" s="15">
        <v>0</v>
      </c>
      <c r="G8" s="14">
        <v>5.9491193737769077</v>
      </c>
      <c r="H8" s="15">
        <v>0.52580600525806009</v>
      </c>
      <c r="I8" s="14">
        <v>0</v>
      </c>
    </row>
    <row r="9" spans="2:9" x14ac:dyDescent="0.2">
      <c r="B9" s="1" t="s">
        <v>9</v>
      </c>
      <c r="C9" s="14">
        <v>201.28928283642222</v>
      </c>
      <c r="D9" s="15">
        <v>289.08138597904912</v>
      </c>
      <c r="E9" s="14">
        <v>254.02900886381951</v>
      </c>
      <c r="F9" s="15">
        <v>43.664383561643838</v>
      </c>
      <c r="G9" s="14">
        <v>281.80039138943249</v>
      </c>
      <c r="H9" s="15">
        <v>32.627646326276462</v>
      </c>
      <c r="I9" s="14">
        <v>165.69863013698628</v>
      </c>
    </row>
    <row r="10" spans="2:9" x14ac:dyDescent="0.2">
      <c r="B10" s="1" t="s">
        <v>10</v>
      </c>
      <c r="C10" s="14">
        <v>0</v>
      </c>
      <c r="D10" s="15">
        <v>0</v>
      </c>
      <c r="E10" s="14">
        <v>0</v>
      </c>
      <c r="F10" s="15">
        <v>0</v>
      </c>
      <c r="G10" s="14">
        <v>33.620352250489233</v>
      </c>
      <c r="H10" s="15">
        <v>29.714957797149577</v>
      </c>
      <c r="I10" s="14">
        <v>0</v>
      </c>
    </row>
    <row r="11" spans="2:9" x14ac:dyDescent="0.2">
      <c r="B11" s="1" t="s">
        <v>11</v>
      </c>
      <c r="C11" s="14">
        <v>1687.9532634971797</v>
      </c>
      <c r="D11" s="15">
        <v>1687.9532634971797</v>
      </c>
      <c r="E11" s="14">
        <v>1687.9532634971797</v>
      </c>
      <c r="F11" s="15">
        <v>23099.31506849315</v>
      </c>
      <c r="G11" s="14">
        <v>15855.146771037182</v>
      </c>
      <c r="H11" s="15">
        <v>10654.6699875467</v>
      </c>
      <c r="I11" s="14">
        <v>24174.246575342462</v>
      </c>
    </row>
    <row r="12" spans="2:9" x14ac:dyDescent="0.2">
      <c r="B12" s="1" t="s">
        <v>12</v>
      </c>
      <c r="C12" s="14">
        <v>0</v>
      </c>
      <c r="D12" s="15">
        <v>0</v>
      </c>
      <c r="E12" s="14">
        <v>0</v>
      </c>
      <c r="F12" s="15">
        <v>94.271626078132925</v>
      </c>
      <c r="G12" s="14">
        <v>0</v>
      </c>
      <c r="H12" s="15">
        <v>0</v>
      </c>
      <c r="I12" s="14">
        <v>0</v>
      </c>
    </row>
    <row r="13" spans="2:9" x14ac:dyDescent="0.2">
      <c r="B13" s="1" t="s">
        <v>13</v>
      </c>
      <c r="C13" s="14">
        <v>0</v>
      </c>
      <c r="D13" s="15">
        <v>0</v>
      </c>
      <c r="E13" s="14">
        <v>0</v>
      </c>
      <c r="F13" s="15">
        <v>0</v>
      </c>
      <c r="G13" s="14">
        <v>0.57012393998695365</v>
      </c>
      <c r="H13" s="15">
        <v>0.36280614362806141</v>
      </c>
      <c r="I13" s="14">
        <v>1053.5890410958905</v>
      </c>
    </row>
    <row r="14" spans="2:9" x14ac:dyDescent="0.2">
      <c r="B14" s="1" t="s">
        <v>36</v>
      </c>
      <c r="C14" s="14">
        <v>0</v>
      </c>
      <c r="D14" s="15">
        <v>0</v>
      </c>
      <c r="E14" s="14">
        <v>0</v>
      </c>
      <c r="F14" s="15">
        <v>0</v>
      </c>
      <c r="G14" s="14">
        <v>0</v>
      </c>
      <c r="H14" s="15">
        <v>0</v>
      </c>
      <c r="I14" s="14">
        <f>I34*0.6</f>
        <v>9669.6</v>
      </c>
    </row>
    <row r="15" spans="2:9" x14ac:dyDescent="0.2">
      <c r="B15" s="1" t="s">
        <v>14</v>
      </c>
      <c r="C15" s="14">
        <v>5.2600949055421253</v>
      </c>
      <c r="D15" s="15">
        <v>5.2600949055421253</v>
      </c>
      <c r="E15" s="14">
        <v>5.2600949055421253</v>
      </c>
      <c r="F15" s="15">
        <v>3.9637239979705732</v>
      </c>
      <c r="G15" s="14">
        <v>0</v>
      </c>
      <c r="H15" s="15">
        <v>0</v>
      </c>
      <c r="I15" s="14">
        <v>0</v>
      </c>
    </row>
    <row r="16" spans="2:9" x14ac:dyDescent="0.2">
      <c r="B16" s="1" t="s">
        <v>23</v>
      </c>
      <c r="C16" s="14">
        <v>0</v>
      </c>
      <c r="D16" s="15">
        <v>0</v>
      </c>
      <c r="E16" s="14">
        <v>0</v>
      </c>
      <c r="F16" s="15">
        <v>52.162607813292745</v>
      </c>
      <c r="G16" s="14">
        <v>0</v>
      </c>
      <c r="H16" s="15">
        <v>0</v>
      </c>
      <c r="I16" s="14">
        <v>0</v>
      </c>
    </row>
    <row r="17" spans="1:9" x14ac:dyDescent="0.2">
      <c r="B17" s="1" t="s">
        <v>15</v>
      </c>
      <c r="C17" s="14">
        <v>15.560927567373982</v>
      </c>
      <c r="D17" s="15">
        <v>22.455009401020682</v>
      </c>
      <c r="E17" s="14">
        <v>21.790222938490466</v>
      </c>
      <c r="F17" s="15">
        <v>178.76395230847285</v>
      </c>
      <c r="G17" s="14">
        <v>339.54337899543378</v>
      </c>
      <c r="H17" s="15">
        <v>372.98325722983253</v>
      </c>
      <c r="I17" s="14">
        <v>10.246575342465754</v>
      </c>
    </row>
    <row r="18" spans="1:9" x14ac:dyDescent="0.2">
      <c r="B18" s="1" t="s">
        <v>16</v>
      </c>
      <c r="C18" s="14">
        <v>20.046557435759691</v>
      </c>
      <c r="D18" s="15">
        <v>20.046557435759691</v>
      </c>
      <c r="E18" s="14">
        <v>100.23278717879846</v>
      </c>
      <c r="F18" s="15">
        <v>141.99644850329781</v>
      </c>
      <c r="G18" s="14">
        <v>0</v>
      </c>
      <c r="H18" s="15">
        <v>0</v>
      </c>
      <c r="I18" s="14">
        <v>0</v>
      </c>
    </row>
    <row r="19" spans="1:9" x14ac:dyDescent="0.2">
      <c r="B19" s="1" t="s">
        <v>17</v>
      </c>
      <c r="C19" s="14">
        <v>1510.8783239323127</v>
      </c>
      <c r="D19" s="15">
        <v>2167.2710179962396</v>
      </c>
      <c r="E19" s="14">
        <v>1925.5304861670697</v>
      </c>
      <c r="F19" s="15">
        <v>3107.5596144089295</v>
      </c>
      <c r="G19" s="14">
        <v>8222.4396607958242</v>
      </c>
      <c r="H19" s="15">
        <v>6480.9049398090492</v>
      </c>
      <c r="I19" s="14">
        <v>1232.8767123287671</v>
      </c>
    </row>
    <row r="20" spans="1:9" x14ac:dyDescent="0.2">
      <c r="B20" s="1" t="s">
        <v>18</v>
      </c>
      <c r="C20" s="14">
        <v>2.1443280508550453</v>
      </c>
      <c r="D20" s="15">
        <v>2.1443280508550453</v>
      </c>
      <c r="E20" s="14">
        <v>2.1443280508550453</v>
      </c>
      <c r="F20" s="15">
        <v>0</v>
      </c>
      <c r="G20" s="14">
        <v>0</v>
      </c>
      <c r="H20" s="15">
        <v>0</v>
      </c>
      <c r="I20" s="14">
        <v>0</v>
      </c>
    </row>
    <row r="21" spans="1:9" x14ac:dyDescent="0.2">
      <c r="B21" s="1" t="s">
        <v>37</v>
      </c>
      <c r="C21" s="14">
        <v>0</v>
      </c>
      <c r="D21" s="15">
        <v>0</v>
      </c>
      <c r="E21" s="14">
        <v>0</v>
      </c>
      <c r="F21" s="15">
        <v>0</v>
      </c>
      <c r="G21" s="14">
        <v>0</v>
      </c>
      <c r="H21" s="15">
        <v>0</v>
      </c>
      <c r="I21" s="14">
        <v>1887.1232876712329</v>
      </c>
    </row>
    <row r="22" spans="1:9" x14ac:dyDescent="0.2">
      <c r="B22" s="1" t="s">
        <v>24</v>
      </c>
      <c r="C22" s="14">
        <v>0</v>
      </c>
      <c r="D22" s="15">
        <v>0</v>
      </c>
      <c r="E22" s="14">
        <v>0</v>
      </c>
      <c r="F22" s="15">
        <v>116.53348554033487</v>
      </c>
      <c r="G22" s="14">
        <v>0</v>
      </c>
      <c r="H22" s="15">
        <v>0</v>
      </c>
      <c r="I22" s="14">
        <v>0</v>
      </c>
    </row>
    <row r="23" spans="1:9" x14ac:dyDescent="0.2">
      <c r="B23" s="1" t="s">
        <v>19</v>
      </c>
      <c r="C23" s="14">
        <v>0</v>
      </c>
      <c r="D23" s="15">
        <v>0</v>
      </c>
      <c r="E23" s="14">
        <v>0</v>
      </c>
      <c r="F23" s="15">
        <v>3548.0086250634195</v>
      </c>
      <c r="G23" s="14">
        <v>0</v>
      </c>
      <c r="H23" s="15">
        <v>0</v>
      </c>
      <c r="I23" s="14">
        <v>0</v>
      </c>
    </row>
    <row r="24" spans="1:9" x14ac:dyDescent="0.2">
      <c r="B24" s="1" t="s">
        <v>25</v>
      </c>
      <c r="C24" s="14">
        <v>0</v>
      </c>
      <c r="D24" s="15">
        <v>0</v>
      </c>
      <c r="E24" s="14">
        <v>0</v>
      </c>
      <c r="F24" s="15">
        <v>1303.4944190766109</v>
      </c>
      <c r="G24" s="14">
        <v>0</v>
      </c>
      <c r="H24" s="15">
        <v>0</v>
      </c>
      <c r="I24" s="14">
        <v>0</v>
      </c>
    </row>
    <row r="25" spans="1:9" x14ac:dyDescent="0.2">
      <c r="B25" s="1" t="s">
        <v>20</v>
      </c>
      <c r="C25" s="14">
        <v>0</v>
      </c>
      <c r="D25" s="15">
        <v>0</v>
      </c>
      <c r="E25" s="14">
        <v>0</v>
      </c>
      <c r="F25" s="15">
        <v>2405.3145611364794</v>
      </c>
      <c r="G25" s="14">
        <v>0</v>
      </c>
      <c r="H25" s="15">
        <v>0</v>
      </c>
      <c r="I25" s="14">
        <v>0</v>
      </c>
    </row>
    <row r="26" spans="1:9" x14ac:dyDescent="0.2">
      <c r="B26" s="1" t="s">
        <v>26</v>
      </c>
      <c r="C26" s="14">
        <v>0</v>
      </c>
      <c r="D26" s="15">
        <v>0</v>
      </c>
      <c r="E26" s="14">
        <v>0</v>
      </c>
      <c r="F26" s="15">
        <v>39.240867579908681</v>
      </c>
      <c r="G26" s="14">
        <v>78.786692759295491</v>
      </c>
      <c r="H26" s="15">
        <v>85.61643835616438</v>
      </c>
      <c r="I26" s="14">
        <v>0</v>
      </c>
    </row>
    <row r="27" spans="1:9" x14ac:dyDescent="0.2">
      <c r="B27" s="1" t="s">
        <v>21</v>
      </c>
      <c r="C27" s="14">
        <v>12.098218282746888</v>
      </c>
      <c r="D27" s="15">
        <v>12.098218282746888</v>
      </c>
      <c r="E27" s="14">
        <v>12.098218282746888</v>
      </c>
      <c r="F27" s="15">
        <v>0</v>
      </c>
      <c r="G27" s="14">
        <v>0</v>
      </c>
      <c r="H27" s="15">
        <v>0</v>
      </c>
      <c r="I27" s="14">
        <v>0</v>
      </c>
    </row>
    <row r="28" spans="1:9" x14ac:dyDescent="0.2">
      <c r="B28" s="1" t="s">
        <v>27</v>
      </c>
      <c r="C28" s="14">
        <v>0</v>
      </c>
      <c r="D28" s="15">
        <v>0</v>
      </c>
      <c r="E28" s="14">
        <v>0</v>
      </c>
      <c r="F28" s="15">
        <v>1562.4682902080162</v>
      </c>
      <c r="G28" s="14">
        <v>34.272667971298105</v>
      </c>
      <c r="H28" s="15">
        <v>26.034315760343159</v>
      </c>
      <c r="I28" s="14">
        <v>0</v>
      </c>
    </row>
    <row r="29" spans="1:9" x14ac:dyDescent="0.2">
      <c r="B29" s="1" t="s">
        <v>32</v>
      </c>
      <c r="C29" s="14">
        <f>C37*0.348</f>
        <v>3947.3639999999996</v>
      </c>
      <c r="D29" s="29">
        <f t="shared" ref="D29:E29" si="0">D37*0.348</f>
        <v>3947.3639999999996</v>
      </c>
      <c r="E29" s="14">
        <f t="shared" si="0"/>
        <v>3947.3639999999996</v>
      </c>
      <c r="F29" s="15">
        <v>0</v>
      </c>
      <c r="G29" s="14">
        <v>0</v>
      </c>
      <c r="H29" s="15">
        <v>0</v>
      </c>
      <c r="I29" s="14">
        <v>0</v>
      </c>
    </row>
    <row r="30" spans="1:9" x14ac:dyDescent="0.2">
      <c r="C30">
        <f>C3/C31</f>
        <v>7.4975083154583205E-2</v>
      </c>
      <c r="D30">
        <f t="shared" ref="D30:I30" si="1">D3/D31</f>
        <v>8.0647257995455052E-2</v>
      </c>
      <c r="E30">
        <f t="shared" si="1"/>
        <v>9.1721986122170154E-2</v>
      </c>
      <c r="F30">
        <f t="shared" si="1"/>
        <v>0.16080793011134367</v>
      </c>
      <c r="G30">
        <f t="shared" si="1"/>
        <v>0.25356804822813606</v>
      </c>
      <c r="H30">
        <f t="shared" si="1"/>
        <v>0.46228525607236959</v>
      </c>
      <c r="I30">
        <f t="shared" si="1"/>
        <v>7.1517929423502592E-3</v>
      </c>
    </row>
    <row r="31" spans="1:9" x14ac:dyDescent="0.2">
      <c r="B31" s="1" t="s">
        <v>58</v>
      </c>
      <c r="C31" s="25">
        <f>SUM(C3:C29)</f>
        <v>9956.8400050138771</v>
      </c>
      <c r="D31" s="25">
        <f t="shared" ref="D31:I31" si="2">SUM(D3:D29)</f>
        <v>13452.800923627899</v>
      </c>
      <c r="E31" s="25">
        <f>SUM(E3:E29)</f>
        <v>13596.512312292954</v>
      </c>
      <c r="F31" s="25">
        <f t="shared" si="2"/>
        <v>45280.94717148655</v>
      </c>
      <c r="G31" s="25">
        <f t="shared" si="2"/>
        <v>59479.859099804315</v>
      </c>
      <c r="H31" s="25">
        <f t="shared" si="2"/>
        <v>34882.340113463397</v>
      </c>
      <c r="I31" s="25">
        <f t="shared" si="2"/>
        <v>39717.983561643829</v>
      </c>
    </row>
    <row r="32" spans="1:9" x14ac:dyDescent="0.2">
      <c r="A32" s="28" t="s">
        <v>70</v>
      </c>
      <c r="B32" t="s">
        <v>60</v>
      </c>
      <c r="C32">
        <f>C31*0.694</f>
        <v>6910.04696347963</v>
      </c>
      <c r="D32">
        <f t="shared" ref="D32:E32" si="3">D31*0.694</f>
        <v>9336.2438409977622</v>
      </c>
      <c r="E32">
        <f t="shared" si="3"/>
        <v>9435.9795447313099</v>
      </c>
    </row>
    <row r="34" spans="1:9" x14ac:dyDescent="0.2">
      <c r="B34" s="1" t="s">
        <v>66</v>
      </c>
      <c r="I34">
        <v>16116</v>
      </c>
    </row>
    <row r="35" spans="1:9" x14ac:dyDescent="0.2">
      <c r="A35" s="28" t="s">
        <v>69</v>
      </c>
      <c r="B35" t="s">
        <v>64</v>
      </c>
      <c r="I35" s="25">
        <f>SUM(I34,I15:I29,I5:I13,I4,I3)</f>
        <v>46164.383561643823</v>
      </c>
    </row>
    <row r="37" spans="1:9" x14ac:dyDescent="0.2">
      <c r="B37" t="s">
        <v>67</v>
      </c>
      <c r="C37">
        <v>11343</v>
      </c>
      <c r="D37">
        <v>11343</v>
      </c>
      <c r="E37">
        <v>11343</v>
      </c>
    </row>
    <row r="38" spans="1:9" x14ac:dyDescent="0.2">
      <c r="A38" s="28" t="s">
        <v>68</v>
      </c>
      <c r="B38" t="s">
        <v>65</v>
      </c>
      <c r="C38" s="25">
        <f>SUM(C3:C28,C37)</f>
        <v>17352.476005013876</v>
      </c>
      <c r="D38" s="25">
        <f t="shared" ref="D38:E38" si="4">SUM(D3:D28,D37)</f>
        <v>20848.436923627902</v>
      </c>
      <c r="E38" s="25">
        <f t="shared" si="4"/>
        <v>20992.148312292957</v>
      </c>
    </row>
    <row r="40" spans="1:9" x14ac:dyDescent="0.2">
      <c r="B40" t="s">
        <v>71</v>
      </c>
      <c r="C40">
        <f>C29/C31</f>
        <v>0.39644746706909628</v>
      </c>
      <c r="D40">
        <f>D29/D31</f>
        <v>0.29342320773267561</v>
      </c>
      <c r="E40">
        <f>E29/E31</f>
        <v>0.29032180527877632</v>
      </c>
    </row>
    <row r="45" spans="1:9" x14ac:dyDescent="0.2">
      <c r="E45" s="25"/>
    </row>
    <row r="46" spans="1:9" x14ac:dyDescent="0.2">
      <c r="E46" s="25"/>
    </row>
  </sheetData>
  <mergeCells count="1">
    <mergeCell ref="C1:E1"/>
  </mergeCells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A6D7-7FB2-4DB6-B90E-E0E6F47CBAEB}">
  <dimension ref="A1:I43"/>
  <sheetViews>
    <sheetView topLeftCell="I1" zoomScale="75" zoomScaleNormal="100" workbookViewId="0">
      <selection activeCell="I34" sqref="I34"/>
    </sheetView>
  </sheetViews>
  <sheetFormatPr baseColWidth="10" defaultColWidth="10.6640625" defaultRowHeight="16" x14ac:dyDescent="0.2"/>
  <cols>
    <col min="1" max="1" width="19.33203125" customWidth="1"/>
    <col min="2" max="2" width="41" bestFit="1" customWidth="1"/>
    <col min="3" max="3" width="14.83203125" customWidth="1"/>
    <col min="4" max="4" width="12" customWidth="1"/>
    <col min="5" max="5" width="23.83203125" bestFit="1" customWidth="1"/>
    <col min="6" max="6" width="11.83203125" customWidth="1"/>
    <col min="7" max="8" width="15.6640625" customWidth="1"/>
    <col min="9" max="9" width="16" customWidth="1"/>
    <col min="11" max="11" width="15" customWidth="1"/>
  </cols>
  <sheetData>
    <row r="1" spans="2:9" x14ac:dyDescent="0.2">
      <c r="B1" t="s">
        <v>22</v>
      </c>
      <c r="C1" s="30" t="s">
        <v>75</v>
      </c>
      <c r="D1" s="30"/>
      <c r="E1" s="30"/>
    </row>
    <row r="2" spans="2:9" x14ac:dyDescent="0.2">
      <c r="B2" s="1"/>
      <c r="C2" s="2" t="s">
        <v>72</v>
      </c>
      <c r="D2" s="5" t="s">
        <v>73</v>
      </c>
      <c r="E2" s="2" t="s">
        <v>74</v>
      </c>
      <c r="F2" s="5" t="s">
        <v>2</v>
      </c>
      <c r="G2" s="2" t="s">
        <v>3</v>
      </c>
      <c r="H2" s="5" t="s">
        <v>4</v>
      </c>
      <c r="I2" s="2" t="s">
        <v>76</v>
      </c>
    </row>
    <row r="3" spans="2:9" x14ac:dyDescent="0.2">
      <c r="B3" s="1" t="s">
        <v>34</v>
      </c>
      <c r="C3" s="12">
        <v>333513</v>
      </c>
      <c r="D3" s="13">
        <v>484704</v>
      </c>
      <c r="E3" s="12">
        <v>557154</v>
      </c>
      <c r="F3" s="13">
        <v>459261</v>
      </c>
      <c r="G3" s="12">
        <v>1156050</v>
      </c>
      <c r="H3" s="13">
        <v>2330793</v>
      </c>
      <c r="I3" s="14">
        <v>5184</v>
      </c>
    </row>
    <row r="4" spans="2:9" x14ac:dyDescent="0.2">
      <c r="B4" s="1" t="s">
        <v>5</v>
      </c>
      <c r="C4" s="12">
        <v>806921.5</v>
      </c>
      <c r="D4" s="13">
        <v>1882034</v>
      </c>
      <c r="E4" s="12">
        <v>1961921.5</v>
      </c>
      <c r="F4" s="13">
        <v>65856</v>
      </c>
      <c r="G4" s="12">
        <v>1380060.5</v>
      </c>
      <c r="H4" s="13">
        <v>0</v>
      </c>
      <c r="I4" s="14">
        <v>0</v>
      </c>
    </row>
    <row r="5" spans="2:9" x14ac:dyDescent="0.2">
      <c r="B5" s="1" t="s">
        <v>33</v>
      </c>
      <c r="C5" s="12">
        <v>0</v>
      </c>
      <c r="D5" s="13">
        <v>0</v>
      </c>
      <c r="E5" s="12">
        <v>0</v>
      </c>
      <c r="F5" s="13">
        <v>396</v>
      </c>
      <c r="G5" s="12">
        <v>81540</v>
      </c>
      <c r="H5" s="13">
        <v>90603</v>
      </c>
      <c r="I5" s="14">
        <v>12420</v>
      </c>
    </row>
    <row r="6" spans="2:9" x14ac:dyDescent="0.2">
      <c r="B6" s="1" t="s">
        <v>47</v>
      </c>
      <c r="C6" s="12">
        <v>0</v>
      </c>
      <c r="D6" s="13">
        <v>0</v>
      </c>
      <c r="E6" s="12">
        <v>0</v>
      </c>
      <c r="F6" s="13">
        <v>0</v>
      </c>
      <c r="G6" s="12">
        <v>14018</v>
      </c>
      <c r="H6" s="13">
        <v>57512</v>
      </c>
      <c r="I6" s="14">
        <v>0</v>
      </c>
    </row>
    <row r="7" spans="2:9" x14ac:dyDescent="0.2">
      <c r="B7" s="1" t="s">
        <v>7</v>
      </c>
      <c r="C7" s="12">
        <v>700</v>
      </c>
      <c r="D7" s="13">
        <v>700</v>
      </c>
      <c r="E7" s="12">
        <v>700</v>
      </c>
      <c r="F7" s="13">
        <v>78981</v>
      </c>
      <c r="G7" s="12">
        <v>22547</v>
      </c>
      <c r="H7" s="13">
        <v>7021</v>
      </c>
      <c r="I7" s="14">
        <v>10220</v>
      </c>
    </row>
    <row r="8" spans="2:9" x14ac:dyDescent="0.2">
      <c r="B8" s="1" t="s">
        <v>8</v>
      </c>
      <c r="C8" s="12">
        <v>0</v>
      </c>
      <c r="D8" s="13">
        <v>0</v>
      </c>
      <c r="E8" s="12">
        <v>0</v>
      </c>
      <c r="F8" s="13">
        <v>0</v>
      </c>
      <c r="G8" s="12">
        <v>456</v>
      </c>
      <c r="H8" s="13">
        <v>76</v>
      </c>
      <c r="I8" s="14">
        <v>0</v>
      </c>
    </row>
    <row r="9" spans="2:9" x14ac:dyDescent="0.2">
      <c r="B9" s="1" t="s">
        <v>9</v>
      </c>
      <c r="C9" s="12">
        <v>89928</v>
      </c>
      <c r="D9" s="13">
        <v>129150</v>
      </c>
      <c r="E9" s="12">
        <v>113490</v>
      </c>
      <c r="F9" s="13">
        <v>2754</v>
      </c>
      <c r="G9" s="12">
        <v>21600</v>
      </c>
      <c r="H9" s="13">
        <v>4716</v>
      </c>
      <c r="I9" s="14">
        <v>3024</v>
      </c>
    </row>
    <row r="10" spans="2:9" x14ac:dyDescent="0.2">
      <c r="B10" s="1" t="s">
        <v>10</v>
      </c>
      <c r="C10" s="12">
        <v>0</v>
      </c>
      <c r="D10" s="13">
        <v>0</v>
      </c>
      <c r="E10" s="12">
        <v>0</v>
      </c>
      <c r="F10" s="13">
        <v>0</v>
      </c>
      <c r="G10" s="12">
        <v>2577</v>
      </c>
      <c r="H10" s="13">
        <v>4295</v>
      </c>
      <c r="I10" s="14">
        <v>0</v>
      </c>
    </row>
    <row r="11" spans="2:9" x14ac:dyDescent="0.2">
      <c r="B11" s="1" t="s">
        <v>11</v>
      </c>
      <c r="C11" s="12">
        <v>754110</v>
      </c>
      <c r="D11" s="13">
        <v>754110</v>
      </c>
      <c r="E11" s="12">
        <v>754110</v>
      </c>
      <c r="F11" s="13">
        <v>1456920</v>
      </c>
      <c r="G11" s="12">
        <v>1215297</v>
      </c>
      <c r="H11" s="13">
        <v>1540026</v>
      </c>
      <c r="I11" s="14">
        <v>441180</v>
      </c>
    </row>
    <row r="12" spans="2:9" x14ac:dyDescent="0.2">
      <c r="B12" s="1" t="s">
        <v>12</v>
      </c>
      <c r="C12" s="12">
        <v>0</v>
      </c>
      <c r="D12" s="13">
        <v>0</v>
      </c>
      <c r="E12" s="12">
        <v>0</v>
      </c>
      <c r="F12" s="13">
        <v>5945.9000000000005</v>
      </c>
      <c r="G12" s="12">
        <v>0</v>
      </c>
      <c r="H12" s="13">
        <v>0</v>
      </c>
      <c r="I12" s="14">
        <v>0</v>
      </c>
    </row>
    <row r="13" spans="2:9" x14ac:dyDescent="0.2">
      <c r="B13" s="1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43.7</v>
      </c>
      <c r="H13" s="13">
        <v>52.44</v>
      </c>
      <c r="I13" s="14">
        <v>19228</v>
      </c>
    </row>
    <row r="14" spans="2:9" x14ac:dyDescent="0.2">
      <c r="B14" s="1" t="s">
        <v>36</v>
      </c>
      <c r="C14" s="12">
        <v>0</v>
      </c>
      <c r="D14" s="13">
        <v>0</v>
      </c>
      <c r="E14" s="12">
        <v>0</v>
      </c>
      <c r="F14" s="13">
        <v>0</v>
      </c>
      <c r="G14" s="12">
        <v>0</v>
      </c>
      <c r="H14" s="13">
        <v>0</v>
      </c>
      <c r="I14" s="14">
        <f>I33*0.6</f>
        <v>176472</v>
      </c>
    </row>
    <row r="15" spans="2:9" x14ac:dyDescent="0.2">
      <c r="B15" s="1" t="s">
        <v>14</v>
      </c>
      <c r="C15" s="12">
        <v>2350</v>
      </c>
      <c r="D15" s="13">
        <v>2350</v>
      </c>
      <c r="E15" s="12">
        <v>2350</v>
      </c>
      <c r="F15" s="13">
        <v>250</v>
      </c>
      <c r="G15" s="12">
        <v>0</v>
      </c>
      <c r="H15" s="13">
        <v>0</v>
      </c>
      <c r="I15" s="14">
        <v>0</v>
      </c>
    </row>
    <row r="16" spans="2:9" x14ac:dyDescent="0.2">
      <c r="B16" s="1" t="s">
        <v>23</v>
      </c>
      <c r="C16" s="12">
        <v>0</v>
      </c>
      <c r="D16" s="13">
        <v>0</v>
      </c>
      <c r="E16" s="12">
        <v>0</v>
      </c>
      <c r="F16" s="13">
        <v>3290</v>
      </c>
      <c r="G16" s="12">
        <v>0</v>
      </c>
      <c r="H16" s="13">
        <v>0</v>
      </c>
      <c r="I16" s="14">
        <v>0</v>
      </c>
    </row>
    <row r="17" spans="2:9" x14ac:dyDescent="0.2">
      <c r="B17" s="1" t="s">
        <v>15</v>
      </c>
      <c r="C17" s="12">
        <v>6952</v>
      </c>
      <c r="D17" s="13">
        <v>10032</v>
      </c>
      <c r="E17" s="12">
        <v>9735</v>
      </c>
      <c r="F17" s="13">
        <v>11275</v>
      </c>
      <c r="G17" s="12">
        <v>26026</v>
      </c>
      <c r="H17" s="13">
        <v>53911</v>
      </c>
      <c r="I17" s="14">
        <v>187</v>
      </c>
    </row>
    <row r="18" spans="2:9" x14ac:dyDescent="0.2">
      <c r="B18" s="1" t="s">
        <v>16</v>
      </c>
      <c r="C18" s="12">
        <v>8956</v>
      </c>
      <c r="D18" s="13">
        <v>8956</v>
      </c>
      <c r="E18" s="12">
        <v>44780</v>
      </c>
      <c r="F18" s="13">
        <v>8956</v>
      </c>
      <c r="G18" s="12">
        <v>0</v>
      </c>
      <c r="H18" s="13">
        <v>0</v>
      </c>
      <c r="I18" s="14">
        <v>0</v>
      </c>
    </row>
    <row r="19" spans="2:9" x14ac:dyDescent="0.2">
      <c r="B19" s="1" t="s">
        <v>17</v>
      </c>
      <c r="C19" s="12">
        <v>675000</v>
      </c>
      <c r="D19" s="13">
        <v>968250</v>
      </c>
      <c r="E19" s="12">
        <v>860250</v>
      </c>
      <c r="F19" s="13">
        <v>196000</v>
      </c>
      <c r="G19" s="12">
        <v>630250</v>
      </c>
      <c r="H19" s="13">
        <v>936750</v>
      </c>
      <c r="I19" s="14">
        <v>22500</v>
      </c>
    </row>
    <row r="20" spans="2:9" x14ac:dyDescent="0.2">
      <c r="B20" s="1" t="s">
        <v>18</v>
      </c>
      <c r="C20" s="12">
        <v>958</v>
      </c>
      <c r="D20" s="13">
        <v>958</v>
      </c>
      <c r="E20" s="12">
        <v>958</v>
      </c>
      <c r="F20" s="13">
        <v>0</v>
      </c>
      <c r="G20" s="12">
        <v>0</v>
      </c>
      <c r="H20" s="13">
        <v>0</v>
      </c>
      <c r="I20" s="14">
        <v>0</v>
      </c>
    </row>
    <row r="21" spans="2:9" x14ac:dyDescent="0.2">
      <c r="B21" s="1" t="s">
        <v>37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4">
        <v>34440</v>
      </c>
    </row>
    <row r="22" spans="2:9" x14ac:dyDescent="0.2">
      <c r="B22" s="1" t="s">
        <v>24</v>
      </c>
      <c r="C22" s="12">
        <v>0</v>
      </c>
      <c r="D22" s="13">
        <v>0</v>
      </c>
      <c r="E22" s="12">
        <v>0</v>
      </c>
      <c r="F22" s="13">
        <v>7350</v>
      </c>
      <c r="G22" s="12">
        <v>0</v>
      </c>
      <c r="H22" s="13">
        <v>0</v>
      </c>
      <c r="I22" s="14">
        <v>0</v>
      </c>
    </row>
    <row r="23" spans="2:9" x14ac:dyDescent="0.2">
      <c r="B23" s="1" t="s">
        <v>19</v>
      </c>
      <c r="C23" s="12">
        <v>0</v>
      </c>
      <c r="D23" s="13">
        <v>0</v>
      </c>
      <c r="E23" s="12">
        <v>0</v>
      </c>
      <c r="F23" s="13">
        <v>223780</v>
      </c>
      <c r="G23" s="12">
        <v>0</v>
      </c>
      <c r="H23" s="13">
        <v>0</v>
      </c>
      <c r="I23" s="14">
        <v>0</v>
      </c>
    </row>
    <row r="24" spans="2:9" x14ac:dyDescent="0.2">
      <c r="B24" s="1" t="s">
        <v>25</v>
      </c>
      <c r="C24" s="12">
        <v>0</v>
      </c>
      <c r="D24" s="13">
        <v>0</v>
      </c>
      <c r="E24" s="12">
        <v>0</v>
      </c>
      <c r="F24" s="13">
        <v>82214</v>
      </c>
      <c r="G24" s="12">
        <v>0</v>
      </c>
      <c r="H24" s="13">
        <v>0</v>
      </c>
      <c r="I24" s="14">
        <v>0</v>
      </c>
    </row>
    <row r="25" spans="2:9" x14ac:dyDescent="0.2">
      <c r="B25" s="1" t="s">
        <v>20</v>
      </c>
      <c r="C25" s="12">
        <v>0</v>
      </c>
      <c r="D25" s="13">
        <v>0</v>
      </c>
      <c r="E25" s="12">
        <v>0</v>
      </c>
      <c r="F25" s="13">
        <v>151708</v>
      </c>
      <c r="G25" s="12">
        <v>0</v>
      </c>
      <c r="H25" s="13">
        <v>0</v>
      </c>
      <c r="I25" s="14">
        <v>0</v>
      </c>
    </row>
    <row r="26" spans="2:9" x14ac:dyDescent="0.2">
      <c r="B26" s="1" t="s">
        <v>26</v>
      </c>
      <c r="C26" s="12">
        <v>0</v>
      </c>
      <c r="D26" s="13">
        <v>0</v>
      </c>
      <c r="E26" s="12">
        <v>0</v>
      </c>
      <c r="F26" s="13">
        <v>2475</v>
      </c>
      <c r="G26" s="12">
        <v>6039</v>
      </c>
      <c r="H26" s="13">
        <v>12375</v>
      </c>
      <c r="I26" s="14">
        <v>0</v>
      </c>
    </row>
    <row r="27" spans="2:9" x14ac:dyDescent="0.2">
      <c r="B27" s="1" t="s">
        <v>21</v>
      </c>
      <c r="C27" s="12">
        <v>5405</v>
      </c>
      <c r="D27" s="13">
        <v>5405</v>
      </c>
      <c r="E27" s="12">
        <v>5405</v>
      </c>
      <c r="F27" s="13">
        <v>0</v>
      </c>
      <c r="G27" s="12">
        <v>0</v>
      </c>
      <c r="H27" s="13">
        <v>0</v>
      </c>
      <c r="I27" s="14">
        <v>0</v>
      </c>
    </row>
    <row r="28" spans="2:9" x14ac:dyDescent="0.2">
      <c r="B28" s="1" t="s">
        <v>27</v>
      </c>
      <c r="C28" s="12">
        <v>0</v>
      </c>
      <c r="D28" s="13">
        <v>0</v>
      </c>
      <c r="E28" s="12">
        <v>0</v>
      </c>
      <c r="F28" s="13">
        <v>98548</v>
      </c>
      <c r="G28" s="12">
        <v>2627</v>
      </c>
      <c r="H28" s="13">
        <v>3763</v>
      </c>
      <c r="I28" s="14">
        <v>0</v>
      </c>
    </row>
    <row r="30" spans="2:9" x14ac:dyDescent="0.2">
      <c r="B30" s="1" t="s">
        <v>62</v>
      </c>
      <c r="C30" s="25">
        <f>SUM(C3:C28)</f>
        <v>2684793.5</v>
      </c>
      <c r="D30" s="25">
        <f t="shared" ref="D30:I30" si="0">SUM(D3:D28)</f>
        <v>4246649</v>
      </c>
      <c r="E30" s="25">
        <f t="shared" si="0"/>
        <v>4310853.5</v>
      </c>
      <c r="F30" s="25">
        <f t="shared" si="0"/>
        <v>2855959.9</v>
      </c>
      <c r="G30" s="25">
        <f t="shared" si="0"/>
        <v>4559131.2</v>
      </c>
      <c r="H30" s="25">
        <f t="shared" si="0"/>
        <v>5041893.4399999995</v>
      </c>
      <c r="I30" s="25">
        <f t="shared" si="0"/>
        <v>724855</v>
      </c>
    </row>
    <row r="33" spans="1:9" x14ac:dyDescent="0.2">
      <c r="A33" s="28" t="s">
        <v>69</v>
      </c>
      <c r="B33" s="1" t="s">
        <v>61</v>
      </c>
      <c r="I33" s="26">
        <v>294120</v>
      </c>
    </row>
    <row r="34" spans="1:9" x14ac:dyDescent="0.2">
      <c r="B34" t="s">
        <v>63</v>
      </c>
      <c r="I34" s="25">
        <f>SUM(I3:I13,I15:I28,I33)</f>
        <v>842503</v>
      </c>
    </row>
    <row r="40" spans="1:9" x14ac:dyDescent="0.2">
      <c r="C40" s="27"/>
      <c r="E40" s="25"/>
    </row>
    <row r="41" spans="1:9" x14ac:dyDescent="0.2">
      <c r="E41" s="25"/>
    </row>
    <row r="42" spans="1:9" x14ac:dyDescent="0.2">
      <c r="I42" s="25"/>
    </row>
    <row r="43" spans="1:9" x14ac:dyDescent="0.2">
      <c r="I43" s="25"/>
    </row>
  </sheetData>
  <mergeCells count="1">
    <mergeCell ref="C1:E1"/>
  </mergeCells>
  <pageMargins left="0.7" right="0.7" top="0.75" bottom="0.75" header="0.3" footer="0.3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A089-1F74-724A-A179-4B5B1A7E9881}">
  <dimension ref="B1:T66"/>
  <sheetViews>
    <sheetView topLeftCell="A2" zoomScale="75" zoomScaleNormal="100" workbookViewId="0">
      <selection activeCell="A11" sqref="A11"/>
    </sheetView>
  </sheetViews>
  <sheetFormatPr baseColWidth="10" defaultColWidth="10.6640625" defaultRowHeight="16" x14ac:dyDescent="0.2"/>
  <cols>
    <col min="1" max="1" width="16.6640625" customWidth="1"/>
    <col min="2" max="2" width="25.1640625" customWidth="1"/>
    <col min="3" max="3" width="9.1640625" customWidth="1"/>
    <col min="4" max="4" width="9.83203125" customWidth="1"/>
    <col min="5" max="5" width="14.83203125" bestFit="1" customWidth="1"/>
    <col min="6" max="6" width="14.83203125" customWidth="1"/>
    <col min="7" max="7" width="12" bestFit="1" customWidth="1"/>
    <col min="8" max="8" width="12" customWidth="1"/>
    <col min="9" max="9" width="14.5" customWidth="1"/>
    <col min="10" max="10" width="14" customWidth="1"/>
    <col min="11" max="11" width="11.83203125" bestFit="1" customWidth="1"/>
    <col min="12" max="12" width="11.83203125" customWidth="1"/>
    <col min="13" max="13" width="15.6640625" bestFit="1" customWidth="1"/>
    <col min="14" max="14" width="15.6640625" customWidth="1"/>
    <col min="15" max="15" width="15.6640625" bestFit="1" customWidth="1"/>
    <col min="16" max="16" width="15.6640625" customWidth="1"/>
    <col min="18" max="18" width="12.5" customWidth="1"/>
    <col min="20" max="20" width="15.1640625" customWidth="1"/>
  </cols>
  <sheetData>
    <row r="1" spans="2:18" x14ac:dyDescent="0.2">
      <c r="B1" t="s">
        <v>22</v>
      </c>
    </row>
    <row r="2" spans="2:18" x14ac:dyDescent="0.2">
      <c r="B2" s="1"/>
      <c r="C2" s="1"/>
      <c r="D2" s="1"/>
      <c r="E2" s="32" t="s">
        <v>0</v>
      </c>
      <c r="F2" s="32"/>
      <c r="G2" s="31" t="s">
        <v>1</v>
      </c>
      <c r="H2" s="31"/>
      <c r="I2" s="32" t="s">
        <v>35</v>
      </c>
      <c r="J2" s="32"/>
      <c r="K2" s="31" t="s">
        <v>2</v>
      </c>
      <c r="L2" s="31"/>
      <c r="M2" s="32" t="s">
        <v>3</v>
      </c>
      <c r="N2" s="32"/>
      <c r="O2" s="31" t="s">
        <v>4</v>
      </c>
      <c r="P2" s="31"/>
      <c r="Q2" s="32" t="s">
        <v>39</v>
      </c>
      <c r="R2" s="32"/>
    </row>
    <row r="3" spans="2:18" x14ac:dyDescent="0.2">
      <c r="B3" s="1"/>
      <c r="C3" s="1"/>
      <c r="D3" s="1" t="s">
        <v>40</v>
      </c>
      <c r="E3" s="2" t="s">
        <v>0</v>
      </c>
      <c r="F3" s="2" t="s">
        <v>42</v>
      </c>
      <c r="G3" s="5" t="s">
        <v>1</v>
      </c>
      <c r="H3" s="5" t="s">
        <v>42</v>
      </c>
      <c r="I3" s="2" t="s">
        <v>35</v>
      </c>
      <c r="J3" s="2" t="s">
        <v>42</v>
      </c>
      <c r="K3" s="5" t="s">
        <v>2</v>
      </c>
      <c r="L3" s="5" t="s">
        <v>42</v>
      </c>
      <c r="M3" s="2" t="s">
        <v>3</v>
      </c>
      <c r="N3" s="2" t="s">
        <v>42</v>
      </c>
      <c r="O3" s="5" t="s">
        <v>4</v>
      </c>
      <c r="P3" s="5" t="s">
        <v>42</v>
      </c>
      <c r="Q3" s="2" t="s">
        <v>39</v>
      </c>
      <c r="R3" s="2" t="s">
        <v>42</v>
      </c>
    </row>
    <row r="4" spans="2:18" x14ac:dyDescent="0.2">
      <c r="B4" s="1" t="s">
        <v>34</v>
      </c>
      <c r="C4" s="1"/>
      <c r="D4" s="10">
        <v>9</v>
      </c>
      <c r="E4" s="3">
        <v>37057</v>
      </c>
      <c r="F4" s="12">
        <f>D4*E4</f>
        <v>333513</v>
      </c>
      <c r="G4" s="6">
        <v>53856</v>
      </c>
      <c r="H4" s="13">
        <f>G4*D4</f>
        <v>484704</v>
      </c>
      <c r="I4" s="3">
        <v>61906</v>
      </c>
      <c r="J4" s="12">
        <f>I4*D4</f>
        <v>557154</v>
      </c>
      <c r="K4" s="6">
        <v>51029</v>
      </c>
      <c r="L4" s="13">
        <f>K4*D4</f>
        <v>459261</v>
      </c>
      <c r="M4" s="3">
        <v>128450</v>
      </c>
      <c r="N4" s="12">
        <f>M4*D4</f>
        <v>1156050</v>
      </c>
      <c r="O4" s="6">
        <v>258977</v>
      </c>
      <c r="P4" s="13">
        <f>O4*D4</f>
        <v>2330793</v>
      </c>
      <c r="Q4" s="3">
        <v>576</v>
      </c>
      <c r="R4" s="14">
        <f>Q4*D4</f>
        <v>5184</v>
      </c>
    </row>
    <row r="5" spans="2:18" x14ac:dyDescent="0.2">
      <c r="B5" s="1" t="s">
        <v>5</v>
      </c>
      <c r="C5" s="1"/>
      <c r="D5" s="10">
        <v>3.5</v>
      </c>
      <c r="E5" s="3">
        <v>230549</v>
      </c>
      <c r="F5" s="12">
        <f t="shared" ref="F5:F29" si="0">D5*E5</f>
        <v>806921.5</v>
      </c>
      <c r="G5" s="6">
        <v>537724</v>
      </c>
      <c r="H5" s="13">
        <f t="shared" ref="H5:H29" si="1">G5*D5</f>
        <v>1882034</v>
      </c>
      <c r="I5" s="3">
        <v>560549</v>
      </c>
      <c r="J5" s="12">
        <f t="shared" ref="J5:J29" si="2">I5*D5</f>
        <v>1961921.5</v>
      </c>
      <c r="K5" s="6">
        <v>18816</v>
      </c>
      <c r="L5" s="13">
        <f t="shared" ref="L5:L29" si="3">K5*D5</f>
        <v>65856</v>
      </c>
      <c r="M5" s="3">
        <v>394303</v>
      </c>
      <c r="N5" s="12">
        <f t="shared" ref="N5:N29" si="4">M5*D5</f>
        <v>1380060.5</v>
      </c>
      <c r="O5" s="6">
        <v>0</v>
      </c>
      <c r="P5" s="13">
        <f t="shared" ref="P5:P29" si="5">O5*D5</f>
        <v>0</v>
      </c>
      <c r="Q5" s="3">
        <v>0</v>
      </c>
      <c r="R5" s="14">
        <f t="shared" ref="R5:R29" si="6">Q5*D5</f>
        <v>0</v>
      </c>
    </row>
    <row r="6" spans="2:18" x14ac:dyDescent="0.2">
      <c r="B6" s="1" t="s">
        <v>33</v>
      </c>
      <c r="C6" s="1"/>
      <c r="D6" s="10">
        <v>9</v>
      </c>
      <c r="E6" s="4">
        <v>0</v>
      </c>
      <c r="F6" s="12">
        <f t="shared" si="0"/>
        <v>0</v>
      </c>
      <c r="G6" s="6">
        <v>0</v>
      </c>
      <c r="H6" s="13">
        <f t="shared" si="1"/>
        <v>0</v>
      </c>
      <c r="I6" s="3">
        <v>0</v>
      </c>
      <c r="J6" s="12">
        <f t="shared" si="2"/>
        <v>0</v>
      </c>
      <c r="K6" s="6">
        <v>44</v>
      </c>
      <c r="L6" s="13">
        <f t="shared" si="3"/>
        <v>396</v>
      </c>
      <c r="M6" s="3">
        <v>9060</v>
      </c>
      <c r="N6" s="12">
        <f t="shared" si="4"/>
        <v>81540</v>
      </c>
      <c r="O6" s="6">
        <v>10067</v>
      </c>
      <c r="P6" s="13">
        <f t="shared" si="5"/>
        <v>90603</v>
      </c>
      <c r="Q6" s="3">
        <v>1380</v>
      </c>
      <c r="R6" s="14">
        <f t="shared" si="6"/>
        <v>12420</v>
      </c>
    </row>
    <row r="7" spans="2:18" x14ac:dyDescent="0.2">
      <c r="B7" s="1" t="s">
        <v>47</v>
      </c>
      <c r="C7" s="9">
        <v>326</v>
      </c>
      <c r="D7" s="10">
        <v>364</v>
      </c>
      <c r="E7" s="3">
        <v>0</v>
      </c>
      <c r="F7" s="12">
        <f t="shared" si="0"/>
        <v>0</v>
      </c>
      <c r="G7" s="6">
        <v>0</v>
      </c>
      <c r="H7" s="13">
        <f t="shared" si="1"/>
        <v>0</v>
      </c>
      <c r="I7" s="3">
        <v>0</v>
      </c>
      <c r="J7" s="12">
        <f t="shared" si="2"/>
        <v>0</v>
      </c>
      <c r="K7" s="6">
        <v>0</v>
      </c>
      <c r="L7" s="13">
        <f t="shared" si="3"/>
        <v>0</v>
      </c>
      <c r="M7" s="3">
        <v>43</v>
      </c>
      <c r="N7" s="12">
        <f>M7*C7</f>
        <v>14018</v>
      </c>
      <c r="O7" s="6">
        <v>158</v>
      </c>
      <c r="P7" s="13">
        <f t="shared" si="5"/>
        <v>57512</v>
      </c>
      <c r="Q7" s="3">
        <v>0</v>
      </c>
      <c r="R7" s="14">
        <f t="shared" si="6"/>
        <v>0</v>
      </c>
    </row>
    <row r="8" spans="2:18" x14ac:dyDescent="0.2">
      <c r="B8" s="1" t="s">
        <v>7</v>
      </c>
      <c r="C8" s="1"/>
      <c r="D8" s="10">
        <v>7</v>
      </c>
      <c r="E8" s="3">
        <v>100</v>
      </c>
      <c r="F8" s="12">
        <f t="shared" si="0"/>
        <v>700</v>
      </c>
      <c r="G8" s="6">
        <v>100</v>
      </c>
      <c r="H8" s="13">
        <f t="shared" si="1"/>
        <v>700</v>
      </c>
      <c r="I8" s="3">
        <v>100</v>
      </c>
      <c r="J8" s="12">
        <f t="shared" si="2"/>
        <v>700</v>
      </c>
      <c r="K8" s="6">
        <v>11283</v>
      </c>
      <c r="L8" s="13">
        <f t="shared" si="3"/>
        <v>78981</v>
      </c>
      <c r="M8" s="3">
        <v>3221</v>
      </c>
      <c r="N8" s="12">
        <f t="shared" si="4"/>
        <v>22547</v>
      </c>
      <c r="O8" s="6">
        <v>1003</v>
      </c>
      <c r="P8" s="13">
        <f t="shared" si="5"/>
        <v>7021</v>
      </c>
      <c r="Q8" s="3">
        <v>1460</v>
      </c>
      <c r="R8" s="14">
        <f t="shared" si="6"/>
        <v>10220</v>
      </c>
    </row>
    <row r="9" spans="2:18" x14ac:dyDescent="0.2">
      <c r="B9" s="1" t="s">
        <v>8</v>
      </c>
      <c r="C9" s="1"/>
      <c r="D9" s="10">
        <v>38</v>
      </c>
      <c r="E9" s="3">
        <v>0</v>
      </c>
      <c r="F9" s="12">
        <f t="shared" si="0"/>
        <v>0</v>
      </c>
      <c r="G9" s="6">
        <v>0</v>
      </c>
      <c r="H9" s="13">
        <f t="shared" si="1"/>
        <v>0</v>
      </c>
      <c r="I9" s="3">
        <v>0</v>
      </c>
      <c r="J9" s="12">
        <f t="shared" si="2"/>
        <v>0</v>
      </c>
      <c r="K9" s="6">
        <v>0</v>
      </c>
      <c r="L9" s="13">
        <f t="shared" si="3"/>
        <v>0</v>
      </c>
      <c r="M9" s="3">
        <v>12</v>
      </c>
      <c r="N9" s="12">
        <f t="shared" si="4"/>
        <v>456</v>
      </c>
      <c r="O9" s="6">
        <v>2</v>
      </c>
      <c r="P9" s="13">
        <f t="shared" si="5"/>
        <v>76</v>
      </c>
      <c r="Q9" s="3">
        <v>0</v>
      </c>
      <c r="R9" s="14">
        <f t="shared" si="6"/>
        <v>0</v>
      </c>
    </row>
    <row r="10" spans="2:18" x14ac:dyDescent="0.2">
      <c r="B10" s="1" t="s">
        <v>9</v>
      </c>
      <c r="C10" s="1"/>
      <c r="D10" s="10">
        <v>18</v>
      </c>
      <c r="E10" s="3">
        <v>4996</v>
      </c>
      <c r="F10" s="12">
        <f t="shared" si="0"/>
        <v>89928</v>
      </c>
      <c r="G10" s="6">
        <v>7175</v>
      </c>
      <c r="H10" s="13">
        <f t="shared" si="1"/>
        <v>129150</v>
      </c>
      <c r="I10" s="3">
        <v>6305</v>
      </c>
      <c r="J10" s="12">
        <f t="shared" si="2"/>
        <v>113490</v>
      </c>
      <c r="K10" s="6">
        <v>153</v>
      </c>
      <c r="L10" s="13">
        <f t="shared" si="3"/>
        <v>2754</v>
      </c>
      <c r="M10" s="3">
        <v>1200</v>
      </c>
      <c r="N10" s="12">
        <f t="shared" si="4"/>
        <v>21600</v>
      </c>
      <c r="O10" s="6">
        <v>262</v>
      </c>
      <c r="P10" s="13">
        <f t="shared" si="5"/>
        <v>4716</v>
      </c>
      <c r="Q10" s="3">
        <v>168</v>
      </c>
      <c r="R10" s="14">
        <f t="shared" si="6"/>
        <v>3024</v>
      </c>
    </row>
    <row r="11" spans="2:18" x14ac:dyDescent="0.2">
      <c r="B11" s="1" t="s">
        <v>10</v>
      </c>
      <c r="C11" s="1"/>
      <c r="D11" s="10">
        <v>859</v>
      </c>
      <c r="E11" s="3">
        <v>0</v>
      </c>
      <c r="F11" s="12">
        <f t="shared" si="0"/>
        <v>0</v>
      </c>
      <c r="G11" s="6">
        <v>0</v>
      </c>
      <c r="H11" s="13">
        <f t="shared" si="1"/>
        <v>0</v>
      </c>
      <c r="I11" s="3">
        <v>0</v>
      </c>
      <c r="J11" s="12">
        <f t="shared" si="2"/>
        <v>0</v>
      </c>
      <c r="K11" s="6">
        <v>0</v>
      </c>
      <c r="L11" s="13">
        <f t="shared" si="3"/>
        <v>0</v>
      </c>
      <c r="M11" s="3">
        <v>3</v>
      </c>
      <c r="N11" s="12">
        <f t="shared" si="4"/>
        <v>2577</v>
      </c>
      <c r="O11" s="6">
        <v>5</v>
      </c>
      <c r="P11" s="13">
        <f t="shared" si="5"/>
        <v>4295</v>
      </c>
      <c r="Q11" s="3">
        <v>0</v>
      </c>
      <c r="R11" s="14">
        <f t="shared" si="6"/>
        <v>0</v>
      </c>
    </row>
    <row r="12" spans="2:18" x14ac:dyDescent="0.2">
      <c r="B12" s="1" t="s">
        <v>11</v>
      </c>
      <c r="C12" s="1"/>
      <c r="D12" s="10">
        <v>513</v>
      </c>
      <c r="E12" s="3">
        <v>1470</v>
      </c>
      <c r="F12" s="12">
        <f t="shared" si="0"/>
        <v>754110</v>
      </c>
      <c r="G12" s="6">
        <v>1470</v>
      </c>
      <c r="H12" s="13">
        <f t="shared" si="1"/>
        <v>754110</v>
      </c>
      <c r="I12" s="3">
        <v>1470</v>
      </c>
      <c r="J12" s="12">
        <f t="shared" si="2"/>
        <v>754110</v>
      </c>
      <c r="K12" s="6">
        <v>2840</v>
      </c>
      <c r="L12" s="13">
        <f t="shared" si="3"/>
        <v>1456920</v>
      </c>
      <c r="M12" s="3">
        <v>2369</v>
      </c>
      <c r="N12" s="12">
        <f t="shared" si="4"/>
        <v>1215297</v>
      </c>
      <c r="O12" s="6">
        <v>3002</v>
      </c>
      <c r="P12" s="13">
        <f t="shared" si="5"/>
        <v>1540026</v>
      </c>
      <c r="Q12" s="3">
        <v>860</v>
      </c>
      <c r="R12" s="14">
        <f t="shared" si="6"/>
        <v>441180</v>
      </c>
    </row>
    <row r="13" spans="2:18" x14ac:dyDescent="0.2">
      <c r="B13" s="1" t="s">
        <v>12</v>
      </c>
      <c r="C13" s="1"/>
      <c r="D13" s="10">
        <v>3.7</v>
      </c>
      <c r="E13" s="3">
        <v>0</v>
      </c>
      <c r="F13" s="12">
        <f t="shared" si="0"/>
        <v>0</v>
      </c>
      <c r="G13" s="6">
        <v>0</v>
      </c>
      <c r="H13" s="13">
        <f t="shared" si="1"/>
        <v>0</v>
      </c>
      <c r="I13" s="3">
        <v>0</v>
      </c>
      <c r="J13" s="12">
        <f t="shared" si="2"/>
        <v>0</v>
      </c>
      <c r="K13" s="6">
        <v>1607</v>
      </c>
      <c r="L13" s="13">
        <f t="shared" si="3"/>
        <v>5945.9000000000005</v>
      </c>
      <c r="M13" s="3">
        <v>0</v>
      </c>
      <c r="N13" s="12">
        <f t="shared" si="4"/>
        <v>0</v>
      </c>
      <c r="O13" s="6">
        <v>0</v>
      </c>
      <c r="P13" s="13">
        <f t="shared" si="5"/>
        <v>0</v>
      </c>
      <c r="Q13" s="3">
        <v>0</v>
      </c>
      <c r="R13" s="14">
        <f t="shared" si="6"/>
        <v>0</v>
      </c>
    </row>
    <row r="14" spans="2:18" x14ac:dyDescent="0.2">
      <c r="B14" s="1" t="s">
        <v>13</v>
      </c>
      <c r="C14" s="1"/>
      <c r="D14" s="10">
        <v>8.74</v>
      </c>
      <c r="E14" s="3">
        <v>0</v>
      </c>
      <c r="F14" s="12">
        <f t="shared" si="0"/>
        <v>0</v>
      </c>
      <c r="G14" s="6">
        <v>0</v>
      </c>
      <c r="H14" s="13">
        <f t="shared" si="1"/>
        <v>0</v>
      </c>
      <c r="I14" s="3">
        <v>0</v>
      </c>
      <c r="J14" s="12">
        <f t="shared" si="2"/>
        <v>0</v>
      </c>
      <c r="K14" s="6">
        <v>0</v>
      </c>
      <c r="L14" s="13">
        <f t="shared" si="3"/>
        <v>0</v>
      </c>
      <c r="M14" s="3">
        <v>5</v>
      </c>
      <c r="N14" s="12">
        <f t="shared" si="4"/>
        <v>43.7</v>
      </c>
      <c r="O14" s="6">
        <v>6</v>
      </c>
      <c r="P14" s="13">
        <f t="shared" si="5"/>
        <v>52.44</v>
      </c>
      <c r="Q14" s="3">
        <v>2200</v>
      </c>
      <c r="R14" s="14">
        <f t="shared" si="6"/>
        <v>19228</v>
      </c>
    </row>
    <row r="15" spans="2:18" x14ac:dyDescent="0.2">
      <c r="B15" s="1" t="s">
        <v>36</v>
      </c>
      <c r="C15" s="1"/>
      <c r="D15" s="10">
        <v>1634</v>
      </c>
      <c r="E15" s="3">
        <v>0</v>
      </c>
      <c r="F15" s="12">
        <f t="shared" si="0"/>
        <v>0</v>
      </c>
      <c r="G15" s="6">
        <v>0</v>
      </c>
      <c r="H15" s="13">
        <f t="shared" si="1"/>
        <v>0</v>
      </c>
      <c r="I15" s="3">
        <v>0</v>
      </c>
      <c r="J15" s="12">
        <f t="shared" si="2"/>
        <v>0</v>
      </c>
      <c r="K15" s="6">
        <v>0</v>
      </c>
      <c r="L15" s="13">
        <f t="shared" si="3"/>
        <v>0</v>
      </c>
      <c r="M15" s="3">
        <v>0</v>
      </c>
      <c r="N15" s="12">
        <f t="shared" si="4"/>
        <v>0</v>
      </c>
      <c r="O15" s="6">
        <v>0</v>
      </c>
      <c r="P15" s="13">
        <f t="shared" si="5"/>
        <v>0</v>
      </c>
      <c r="Q15" s="3">
        <v>180</v>
      </c>
      <c r="R15" s="14">
        <f t="shared" si="6"/>
        <v>294120</v>
      </c>
    </row>
    <row r="16" spans="2:18" x14ac:dyDescent="0.2">
      <c r="B16" s="1" t="s">
        <v>14</v>
      </c>
      <c r="C16" s="1"/>
      <c r="D16" s="10">
        <v>50</v>
      </c>
      <c r="E16" s="3">
        <v>47</v>
      </c>
      <c r="F16" s="12">
        <f t="shared" si="0"/>
        <v>2350</v>
      </c>
      <c r="G16" s="6">
        <v>47</v>
      </c>
      <c r="H16" s="13">
        <f t="shared" si="1"/>
        <v>2350</v>
      </c>
      <c r="I16" s="3">
        <v>47</v>
      </c>
      <c r="J16" s="12">
        <f t="shared" si="2"/>
        <v>2350</v>
      </c>
      <c r="K16" s="6">
        <v>5</v>
      </c>
      <c r="L16" s="13">
        <f t="shared" si="3"/>
        <v>250</v>
      </c>
      <c r="M16" s="3">
        <v>0</v>
      </c>
      <c r="N16" s="12">
        <f t="shared" si="4"/>
        <v>0</v>
      </c>
      <c r="O16" s="6">
        <v>0</v>
      </c>
      <c r="P16" s="13">
        <f t="shared" si="5"/>
        <v>0</v>
      </c>
      <c r="Q16" s="3">
        <v>0</v>
      </c>
      <c r="R16" s="14">
        <f t="shared" si="6"/>
        <v>0</v>
      </c>
    </row>
    <row r="17" spans="2:18" x14ac:dyDescent="0.2">
      <c r="B17" s="1" t="s">
        <v>23</v>
      </c>
      <c r="C17" s="1"/>
      <c r="D17" s="10">
        <v>10</v>
      </c>
      <c r="E17" s="3">
        <v>0</v>
      </c>
      <c r="F17" s="12">
        <f t="shared" si="0"/>
        <v>0</v>
      </c>
      <c r="G17" s="6">
        <v>0</v>
      </c>
      <c r="H17" s="13">
        <f t="shared" si="1"/>
        <v>0</v>
      </c>
      <c r="I17" s="3">
        <v>0</v>
      </c>
      <c r="J17" s="12">
        <f t="shared" si="2"/>
        <v>0</v>
      </c>
      <c r="K17" s="6">
        <v>329</v>
      </c>
      <c r="L17" s="13">
        <f t="shared" si="3"/>
        <v>3290</v>
      </c>
      <c r="M17" s="3">
        <v>0</v>
      </c>
      <c r="N17" s="12">
        <f t="shared" si="4"/>
        <v>0</v>
      </c>
      <c r="O17" s="6">
        <v>0</v>
      </c>
      <c r="P17" s="13">
        <f t="shared" si="5"/>
        <v>0</v>
      </c>
      <c r="Q17" s="3">
        <v>0</v>
      </c>
      <c r="R17" s="14">
        <f t="shared" si="6"/>
        <v>0</v>
      </c>
    </row>
    <row r="18" spans="2:18" x14ac:dyDescent="0.2">
      <c r="B18" s="1" t="s">
        <v>15</v>
      </c>
      <c r="C18" s="1"/>
      <c r="D18" s="10">
        <v>11</v>
      </c>
      <c r="E18" s="3">
        <v>632</v>
      </c>
      <c r="F18" s="12">
        <f t="shared" si="0"/>
        <v>6952</v>
      </c>
      <c r="G18" s="6">
        <v>912</v>
      </c>
      <c r="H18" s="13">
        <f t="shared" si="1"/>
        <v>10032</v>
      </c>
      <c r="I18" s="3">
        <v>885</v>
      </c>
      <c r="J18" s="12">
        <f t="shared" si="2"/>
        <v>9735</v>
      </c>
      <c r="K18" s="6">
        <v>1025</v>
      </c>
      <c r="L18" s="13">
        <f t="shared" si="3"/>
        <v>11275</v>
      </c>
      <c r="M18" s="3">
        <v>2366</v>
      </c>
      <c r="N18" s="12">
        <f>M18*D18</f>
        <v>26026</v>
      </c>
      <c r="O18" s="6">
        <v>4901</v>
      </c>
      <c r="P18" s="13">
        <f t="shared" si="5"/>
        <v>53911</v>
      </c>
      <c r="Q18" s="3">
        <v>17</v>
      </c>
      <c r="R18" s="14">
        <f t="shared" si="6"/>
        <v>187</v>
      </c>
    </row>
    <row r="19" spans="2:18" x14ac:dyDescent="0.2">
      <c r="B19" s="1" t="s">
        <v>16</v>
      </c>
      <c r="C19" s="1"/>
      <c r="D19" s="10">
        <v>4478</v>
      </c>
      <c r="E19" s="3">
        <v>2</v>
      </c>
      <c r="F19" s="12">
        <f t="shared" si="0"/>
        <v>8956</v>
      </c>
      <c r="G19" s="6">
        <v>2</v>
      </c>
      <c r="H19" s="13">
        <f t="shared" si="1"/>
        <v>8956</v>
      </c>
      <c r="I19" s="3">
        <v>10</v>
      </c>
      <c r="J19" s="12">
        <f t="shared" si="2"/>
        <v>44780</v>
      </c>
      <c r="K19" s="6">
        <v>2</v>
      </c>
      <c r="L19" s="13">
        <f t="shared" si="3"/>
        <v>8956</v>
      </c>
      <c r="M19" s="3">
        <v>0</v>
      </c>
      <c r="N19" s="12">
        <f t="shared" si="4"/>
        <v>0</v>
      </c>
      <c r="O19" s="6">
        <v>0</v>
      </c>
      <c r="P19" s="13">
        <f t="shared" si="5"/>
        <v>0</v>
      </c>
      <c r="Q19" s="3">
        <v>0</v>
      </c>
      <c r="R19" s="14">
        <f t="shared" si="6"/>
        <v>0</v>
      </c>
    </row>
    <row r="20" spans="2:18" x14ac:dyDescent="0.2">
      <c r="B20" s="1" t="s">
        <v>17</v>
      </c>
      <c r="C20" s="1"/>
      <c r="D20" s="10">
        <v>250</v>
      </c>
      <c r="E20" s="3">
        <v>2700</v>
      </c>
      <c r="F20" s="12">
        <f t="shared" si="0"/>
        <v>675000</v>
      </c>
      <c r="G20" s="6">
        <v>3873</v>
      </c>
      <c r="H20" s="13">
        <f t="shared" si="1"/>
        <v>968250</v>
      </c>
      <c r="I20" s="3">
        <v>3441</v>
      </c>
      <c r="J20" s="12">
        <f t="shared" si="2"/>
        <v>860250</v>
      </c>
      <c r="K20" s="6">
        <v>784</v>
      </c>
      <c r="L20" s="13">
        <f t="shared" si="3"/>
        <v>196000</v>
      </c>
      <c r="M20" s="3">
        <v>2521</v>
      </c>
      <c r="N20" s="12">
        <f>M20*D20</f>
        <v>630250</v>
      </c>
      <c r="O20" s="6">
        <v>3747</v>
      </c>
      <c r="P20" s="13">
        <f t="shared" si="5"/>
        <v>936750</v>
      </c>
      <c r="Q20" s="3">
        <v>90</v>
      </c>
      <c r="R20" s="14">
        <f t="shared" si="6"/>
        <v>22500</v>
      </c>
    </row>
    <row r="21" spans="2:18" x14ac:dyDescent="0.2">
      <c r="B21" s="1" t="s">
        <v>18</v>
      </c>
      <c r="C21" s="1"/>
      <c r="D21" s="10">
        <v>479</v>
      </c>
      <c r="E21" s="3">
        <v>2</v>
      </c>
      <c r="F21" s="12">
        <f t="shared" si="0"/>
        <v>958</v>
      </c>
      <c r="G21" s="6">
        <v>2</v>
      </c>
      <c r="H21" s="13">
        <f t="shared" si="1"/>
        <v>958</v>
      </c>
      <c r="I21" s="3">
        <v>2</v>
      </c>
      <c r="J21" s="12">
        <f t="shared" si="2"/>
        <v>958</v>
      </c>
      <c r="K21" s="6">
        <v>0</v>
      </c>
      <c r="L21" s="13">
        <f t="shared" si="3"/>
        <v>0</v>
      </c>
      <c r="M21" s="3">
        <v>0</v>
      </c>
      <c r="N21" s="12">
        <f t="shared" si="4"/>
        <v>0</v>
      </c>
      <c r="O21" s="6">
        <v>0</v>
      </c>
      <c r="P21" s="13">
        <f t="shared" si="5"/>
        <v>0</v>
      </c>
      <c r="Q21" s="3">
        <v>0</v>
      </c>
      <c r="R21" s="14">
        <f t="shared" si="6"/>
        <v>0</v>
      </c>
    </row>
    <row r="22" spans="2:18" x14ac:dyDescent="0.2">
      <c r="B22" s="1" t="s">
        <v>37</v>
      </c>
      <c r="C22" s="1"/>
      <c r="D22" s="10">
        <v>41</v>
      </c>
      <c r="E22" s="3">
        <v>0</v>
      </c>
      <c r="F22" s="12">
        <f t="shared" si="0"/>
        <v>0</v>
      </c>
      <c r="G22" s="6">
        <v>0</v>
      </c>
      <c r="H22" s="13">
        <f t="shared" si="1"/>
        <v>0</v>
      </c>
      <c r="I22" s="3">
        <v>0</v>
      </c>
      <c r="J22" s="12">
        <f t="shared" si="2"/>
        <v>0</v>
      </c>
      <c r="K22" s="6">
        <v>0</v>
      </c>
      <c r="L22" s="13">
        <f t="shared" si="3"/>
        <v>0</v>
      </c>
      <c r="M22" s="3">
        <v>0</v>
      </c>
      <c r="N22" s="12">
        <f t="shared" si="4"/>
        <v>0</v>
      </c>
      <c r="O22" s="6">
        <v>0</v>
      </c>
      <c r="P22" s="13">
        <f t="shared" si="5"/>
        <v>0</v>
      </c>
      <c r="Q22" s="3">
        <v>840</v>
      </c>
      <c r="R22" s="14">
        <f t="shared" si="6"/>
        <v>34440</v>
      </c>
    </row>
    <row r="23" spans="2:18" x14ac:dyDescent="0.2">
      <c r="B23" s="1" t="s">
        <v>24</v>
      </c>
      <c r="C23" s="1"/>
      <c r="D23" s="10">
        <v>3</v>
      </c>
      <c r="E23" s="3">
        <v>0</v>
      </c>
      <c r="F23" s="12">
        <f t="shared" si="0"/>
        <v>0</v>
      </c>
      <c r="G23" s="6">
        <v>0</v>
      </c>
      <c r="H23" s="13">
        <f t="shared" si="1"/>
        <v>0</v>
      </c>
      <c r="I23" s="3">
        <v>0</v>
      </c>
      <c r="J23" s="12">
        <f t="shared" si="2"/>
        <v>0</v>
      </c>
      <c r="K23" s="6">
        <v>2450</v>
      </c>
      <c r="L23" s="13">
        <f t="shared" si="3"/>
        <v>7350</v>
      </c>
      <c r="M23" s="3">
        <v>0</v>
      </c>
      <c r="N23" s="12">
        <f t="shared" si="4"/>
        <v>0</v>
      </c>
      <c r="O23" s="6">
        <v>0</v>
      </c>
      <c r="P23" s="13">
        <f t="shared" si="5"/>
        <v>0</v>
      </c>
      <c r="Q23" s="3">
        <v>0</v>
      </c>
      <c r="R23" s="14">
        <f t="shared" si="6"/>
        <v>0</v>
      </c>
    </row>
    <row r="24" spans="2:18" x14ac:dyDescent="0.2">
      <c r="B24" s="1" t="s">
        <v>19</v>
      </c>
      <c r="C24" s="1"/>
      <c r="D24" s="10">
        <v>22378</v>
      </c>
      <c r="E24" s="3">
        <v>0</v>
      </c>
      <c r="F24" s="12">
        <f t="shared" si="0"/>
        <v>0</v>
      </c>
      <c r="G24" s="6">
        <v>0</v>
      </c>
      <c r="H24" s="13">
        <f t="shared" si="1"/>
        <v>0</v>
      </c>
      <c r="I24" s="3">
        <v>0</v>
      </c>
      <c r="J24" s="12">
        <f t="shared" si="2"/>
        <v>0</v>
      </c>
      <c r="K24" s="6">
        <v>10</v>
      </c>
      <c r="L24" s="13">
        <f t="shared" si="3"/>
        <v>223780</v>
      </c>
      <c r="M24" s="3">
        <v>0</v>
      </c>
      <c r="N24" s="12">
        <f t="shared" si="4"/>
        <v>0</v>
      </c>
      <c r="O24" s="6">
        <v>0</v>
      </c>
      <c r="P24" s="13">
        <f t="shared" si="5"/>
        <v>0</v>
      </c>
      <c r="Q24" s="3">
        <v>0</v>
      </c>
      <c r="R24" s="14">
        <f t="shared" si="6"/>
        <v>0</v>
      </c>
    </row>
    <row r="25" spans="2:18" x14ac:dyDescent="0.2">
      <c r="B25" s="1" t="s">
        <v>25</v>
      </c>
      <c r="C25" s="1"/>
      <c r="D25" s="10">
        <v>3.7</v>
      </c>
      <c r="E25" s="3">
        <v>0</v>
      </c>
      <c r="F25" s="12">
        <f t="shared" si="0"/>
        <v>0</v>
      </c>
      <c r="G25" s="6">
        <v>0</v>
      </c>
      <c r="H25" s="13">
        <f t="shared" si="1"/>
        <v>0</v>
      </c>
      <c r="I25" s="3">
        <v>0</v>
      </c>
      <c r="J25" s="12">
        <f t="shared" si="2"/>
        <v>0</v>
      </c>
      <c r="K25" s="6">
        <v>22220</v>
      </c>
      <c r="L25" s="13">
        <f t="shared" si="3"/>
        <v>82214</v>
      </c>
      <c r="M25" s="3">
        <v>0</v>
      </c>
      <c r="N25" s="12">
        <f t="shared" si="4"/>
        <v>0</v>
      </c>
      <c r="O25" s="6">
        <v>0</v>
      </c>
      <c r="P25" s="13">
        <f t="shared" si="5"/>
        <v>0</v>
      </c>
      <c r="Q25" s="3">
        <v>0</v>
      </c>
      <c r="R25" s="14">
        <f t="shared" si="6"/>
        <v>0</v>
      </c>
    </row>
    <row r="26" spans="2:18" x14ac:dyDescent="0.2">
      <c r="B26" s="1" t="s">
        <v>20</v>
      </c>
      <c r="C26" s="1"/>
      <c r="D26" s="10">
        <v>2231</v>
      </c>
      <c r="E26" s="3">
        <v>0</v>
      </c>
      <c r="F26" s="12">
        <f t="shared" si="0"/>
        <v>0</v>
      </c>
      <c r="G26" s="6">
        <v>0</v>
      </c>
      <c r="H26" s="13">
        <f t="shared" si="1"/>
        <v>0</v>
      </c>
      <c r="I26" s="3">
        <v>0</v>
      </c>
      <c r="J26" s="12">
        <f t="shared" si="2"/>
        <v>0</v>
      </c>
      <c r="K26" s="6">
        <v>68</v>
      </c>
      <c r="L26" s="13">
        <f t="shared" si="3"/>
        <v>151708</v>
      </c>
      <c r="M26" s="3">
        <v>0</v>
      </c>
      <c r="N26" s="12">
        <f t="shared" si="4"/>
        <v>0</v>
      </c>
      <c r="O26" s="6">
        <v>0</v>
      </c>
      <c r="P26" s="13">
        <f t="shared" si="5"/>
        <v>0</v>
      </c>
      <c r="Q26" s="3">
        <v>0</v>
      </c>
      <c r="R26" s="14">
        <f t="shared" si="6"/>
        <v>0</v>
      </c>
    </row>
    <row r="27" spans="2:18" x14ac:dyDescent="0.2">
      <c r="B27" s="1" t="s">
        <v>26</v>
      </c>
      <c r="C27" s="1"/>
      <c r="D27" s="10">
        <v>99</v>
      </c>
      <c r="E27" s="3">
        <v>0</v>
      </c>
      <c r="F27" s="12">
        <f t="shared" si="0"/>
        <v>0</v>
      </c>
      <c r="G27" s="6">
        <v>0</v>
      </c>
      <c r="H27" s="13">
        <f t="shared" si="1"/>
        <v>0</v>
      </c>
      <c r="I27" s="3">
        <v>0</v>
      </c>
      <c r="J27" s="12">
        <f t="shared" si="2"/>
        <v>0</v>
      </c>
      <c r="K27" s="6">
        <v>25</v>
      </c>
      <c r="L27" s="13">
        <f t="shared" si="3"/>
        <v>2475</v>
      </c>
      <c r="M27" s="3">
        <v>61</v>
      </c>
      <c r="N27" s="12">
        <f>M27*D27</f>
        <v>6039</v>
      </c>
      <c r="O27" s="6">
        <v>125</v>
      </c>
      <c r="P27" s="13">
        <f t="shared" si="5"/>
        <v>12375</v>
      </c>
      <c r="Q27" s="3">
        <v>0</v>
      </c>
      <c r="R27" s="14">
        <f t="shared" si="6"/>
        <v>0</v>
      </c>
    </row>
    <row r="28" spans="2:18" x14ac:dyDescent="0.2">
      <c r="B28" s="1" t="s">
        <v>21</v>
      </c>
      <c r="C28" s="1"/>
      <c r="D28" s="10">
        <v>1081</v>
      </c>
      <c r="E28" s="3">
        <v>5</v>
      </c>
      <c r="F28" s="12">
        <f t="shared" si="0"/>
        <v>5405</v>
      </c>
      <c r="G28" s="6">
        <v>5</v>
      </c>
      <c r="H28" s="13">
        <f t="shared" si="1"/>
        <v>5405</v>
      </c>
      <c r="I28" s="3">
        <v>5</v>
      </c>
      <c r="J28" s="12">
        <f t="shared" si="2"/>
        <v>5405</v>
      </c>
      <c r="K28" s="6">
        <v>0</v>
      </c>
      <c r="L28" s="13">
        <f t="shared" si="3"/>
        <v>0</v>
      </c>
      <c r="M28" s="3">
        <v>0</v>
      </c>
      <c r="N28" s="12">
        <f t="shared" si="4"/>
        <v>0</v>
      </c>
      <c r="O28" s="6">
        <v>0</v>
      </c>
      <c r="P28" s="13">
        <f t="shared" si="5"/>
        <v>0</v>
      </c>
      <c r="Q28" s="3">
        <v>0</v>
      </c>
      <c r="R28" s="14">
        <f t="shared" si="6"/>
        <v>0</v>
      </c>
    </row>
    <row r="29" spans="2:18" x14ac:dyDescent="0.2">
      <c r="B29" s="1" t="s">
        <v>27</v>
      </c>
      <c r="C29" s="1"/>
      <c r="D29" s="10">
        <v>71</v>
      </c>
      <c r="E29" s="3">
        <v>0</v>
      </c>
      <c r="F29" s="12">
        <f t="shared" si="0"/>
        <v>0</v>
      </c>
      <c r="G29" s="6">
        <v>0</v>
      </c>
      <c r="H29" s="13">
        <f t="shared" si="1"/>
        <v>0</v>
      </c>
      <c r="I29" s="3">
        <v>0</v>
      </c>
      <c r="J29" s="12">
        <f t="shared" si="2"/>
        <v>0</v>
      </c>
      <c r="K29" s="6">
        <v>1388</v>
      </c>
      <c r="L29" s="13">
        <f t="shared" si="3"/>
        <v>98548</v>
      </c>
      <c r="M29" s="3">
        <v>37</v>
      </c>
      <c r="N29" s="12">
        <f t="shared" si="4"/>
        <v>2627</v>
      </c>
      <c r="O29" s="6">
        <v>53</v>
      </c>
      <c r="P29" s="13">
        <f t="shared" si="5"/>
        <v>3763</v>
      </c>
      <c r="Q29" s="3">
        <v>0</v>
      </c>
      <c r="R29" s="14">
        <f t="shared" si="6"/>
        <v>0</v>
      </c>
    </row>
    <row r="31" spans="2:18" x14ac:dyDescent="0.2">
      <c r="B31" s="1" t="s">
        <v>28</v>
      </c>
      <c r="C31" s="1"/>
      <c r="D31" s="1"/>
      <c r="E31" s="1">
        <v>0.85</v>
      </c>
      <c r="F31" s="1"/>
      <c r="G31" s="1">
        <v>0.85</v>
      </c>
      <c r="H31" s="1"/>
      <c r="I31" s="1">
        <v>0.85</v>
      </c>
      <c r="J31" s="1"/>
      <c r="K31" s="1">
        <v>0.24</v>
      </c>
      <c r="L31" s="1"/>
      <c r="M31" s="1">
        <v>0.35</v>
      </c>
      <c r="N31" s="1"/>
      <c r="O31" s="1">
        <v>0.55000000000000004</v>
      </c>
      <c r="P31" s="1"/>
      <c r="Q31" t="s">
        <v>38</v>
      </c>
    </row>
    <row r="32" spans="2:18" x14ac:dyDescent="0.2">
      <c r="B32" s="1" t="s">
        <v>29</v>
      </c>
      <c r="C32" s="1"/>
      <c r="D32" s="1"/>
      <c r="E32" s="1">
        <v>60</v>
      </c>
      <c r="F32" s="1"/>
      <c r="G32" s="1">
        <v>60</v>
      </c>
      <c r="H32" s="1"/>
      <c r="I32" s="1">
        <v>60</v>
      </c>
      <c r="J32" s="1"/>
      <c r="K32" s="1">
        <v>30</v>
      </c>
      <c r="L32" s="1"/>
      <c r="M32" s="1">
        <v>25</v>
      </c>
      <c r="N32" s="1"/>
      <c r="O32" s="1">
        <v>30</v>
      </c>
      <c r="P32" s="1"/>
      <c r="Q32" s="1">
        <v>25</v>
      </c>
    </row>
    <row r="33" spans="2:20" x14ac:dyDescent="0.2">
      <c r="B33" s="1" t="s">
        <v>30</v>
      </c>
      <c r="C33" s="1"/>
      <c r="D33" s="1"/>
      <c r="E33">
        <f>24*365*E32*E31</f>
        <v>446760</v>
      </c>
      <c r="G33">
        <f t="shared" ref="G33:O33" si="7">24*365*G32*G31</f>
        <v>446760</v>
      </c>
      <c r="I33">
        <f t="shared" si="7"/>
        <v>446760</v>
      </c>
      <c r="K33">
        <f t="shared" si="7"/>
        <v>63072</v>
      </c>
      <c r="M33">
        <f t="shared" si="7"/>
        <v>76650</v>
      </c>
      <c r="O33">
        <f t="shared" si="7"/>
        <v>144540</v>
      </c>
      <c r="Q33">
        <v>18250</v>
      </c>
    </row>
    <row r="35" spans="2:20" x14ac:dyDescent="0.2">
      <c r="B35" s="1" t="s">
        <v>31</v>
      </c>
      <c r="C35" s="1"/>
      <c r="D35" s="1"/>
    </row>
    <row r="36" spans="2:20" x14ac:dyDescent="0.2">
      <c r="B36" s="1"/>
      <c r="C36" s="1"/>
      <c r="D36" s="1"/>
      <c r="E36" s="32" t="s">
        <v>0</v>
      </c>
      <c r="F36" s="32"/>
      <c r="G36" s="31" t="s">
        <v>1</v>
      </c>
      <c r="H36" s="31"/>
      <c r="I36" s="32" t="s">
        <v>35</v>
      </c>
      <c r="J36" s="32"/>
      <c r="K36" s="31" t="s">
        <v>2</v>
      </c>
      <c r="L36" s="31"/>
      <c r="M36" s="32" t="s">
        <v>3</v>
      </c>
      <c r="N36" s="32"/>
      <c r="O36" s="31" t="s">
        <v>4</v>
      </c>
      <c r="P36" s="31"/>
      <c r="Q36" s="32" t="s">
        <v>39</v>
      </c>
      <c r="R36" s="32"/>
      <c r="S36" s="7" t="s">
        <v>54</v>
      </c>
      <c r="T36" s="2" t="s">
        <v>55</v>
      </c>
    </row>
    <row r="37" spans="2:20" x14ac:dyDescent="0.2">
      <c r="B37" s="1"/>
      <c r="C37" s="1"/>
      <c r="D37" s="1" t="s">
        <v>40</v>
      </c>
      <c r="E37" s="2" t="s">
        <v>0</v>
      </c>
      <c r="F37" s="2" t="s">
        <v>42</v>
      </c>
      <c r="G37" s="5" t="s">
        <v>1</v>
      </c>
      <c r="H37" s="5" t="s">
        <v>42</v>
      </c>
      <c r="I37" s="2" t="s">
        <v>35</v>
      </c>
      <c r="J37" s="2" t="s">
        <v>42</v>
      </c>
      <c r="K37" s="5" t="s">
        <v>2</v>
      </c>
      <c r="L37" s="5" t="s">
        <v>42</v>
      </c>
      <c r="M37" s="2" t="s">
        <v>3</v>
      </c>
      <c r="N37" s="2" t="s">
        <v>42</v>
      </c>
      <c r="O37" s="5" t="s">
        <v>4</v>
      </c>
      <c r="P37" s="5" t="s">
        <v>42</v>
      </c>
      <c r="Q37" s="2" t="s">
        <v>39</v>
      </c>
      <c r="R37" s="11" t="s">
        <v>42</v>
      </c>
      <c r="S37" s="7" t="s">
        <v>56</v>
      </c>
      <c r="T37" s="2" t="s">
        <v>46</v>
      </c>
    </row>
    <row r="38" spans="2:20" x14ac:dyDescent="0.2">
      <c r="B38" s="1" t="s">
        <v>34</v>
      </c>
      <c r="C38" s="1"/>
      <c r="D38" s="10">
        <v>9</v>
      </c>
      <c r="E38" s="4">
        <f t="shared" ref="E38:O48" si="8">E4*1000/E$33</f>
        <v>82.946100814755127</v>
      </c>
      <c r="F38" s="14">
        <f>E38*D38</f>
        <v>746.51490733279616</v>
      </c>
      <c r="G38" s="8">
        <f t="shared" si="8"/>
        <v>120.54794520547945</v>
      </c>
      <c r="H38" s="15">
        <f>G38*D38</f>
        <v>1084.9315068493152</v>
      </c>
      <c r="I38" s="4">
        <f t="shared" si="8"/>
        <v>138.56656817978333</v>
      </c>
      <c r="J38" s="14">
        <f>I38*D38</f>
        <v>1247.0991136180501</v>
      </c>
      <c r="K38" s="8">
        <f t="shared" si="8"/>
        <v>809.05948756976159</v>
      </c>
      <c r="L38" s="15">
        <f>K38*D38</f>
        <v>7281.5353881278543</v>
      </c>
      <c r="M38" s="4">
        <f t="shared" si="8"/>
        <v>1675.7990867579908</v>
      </c>
      <c r="N38" s="14">
        <f>M38*D38</f>
        <v>15082.191780821917</v>
      </c>
      <c r="O38" s="8">
        <f t="shared" si="8"/>
        <v>1791.732392417324</v>
      </c>
      <c r="P38" s="15">
        <f>O38*D38</f>
        <v>16125.591531755916</v>
      </c>
      <c r="Q38" s="4">
        <f>Q4*1000/$Q$33</f>
        <v>31.561643835616437</v>
      </c>
      <c r="R38" s="16">
        <f>Q38*D38</f>
        <v>284.05479452054794</v>
      </c>
      <c r="S38" s="18"/>
      <c r="T38" s="4"/>
    </row>
    <row r="39" spans="2:20" x14ac:dyDescent="0.2">
      <c r="B39" s="1" t="s">
        <v>5</v>
      </c>
      <c r="C39" s="10"/>
      <c r="D39" s="10">
        <v>3.5</v>
      </c>
      <c r="E39" s="4">
        <f t="shared" si="8"/>
        <v>516.04664696929001</v>
      </c>
      <c r="F39" s="14">
        <f t="shared" ref="F39:F64" si="9">E39*D39</f>
        <v>1806.163264392515</v>
      </c>
      <c r="G39" s="8">
        <f t="shared" si="8"/>
        <v>1203.6082012713762</v>
      </c>
      <c r="H39" s="15">
        <f t="shared" ref="H39:H64" si="10">G39*D39</f>
        <v>4212.6287044498167</v>
      </c>
      <c r="I39" s="4">
        <f t="shared" si="8"/>
        <v>1254.698272002865</v>
      </c>
      <c r="J39" s="14">
        <f t="shared" ref="J39:J64" si="11">I39*D39</f>
        <v>4391.4439520100277</v>
      </c>
      <c r="K39" s="8">
        <f t="shared" si="8"/>
        <v>298.32572298325721</v>
      </c>
      <c r="L39" s="15">
        <f t="shared" ref="L39:L64" si="12">K39*D39</f>
        <v>1044.1400304414003</v>
      </c>
      <c r="M39" s="4">
        <f t="shared" si="8"/>
        <v>5144.2009132420089</v>
      </c>
      <c r="N39" s="14">
        <f t="shared" ref="N39:N64" si="13">M39*D39</f>
        <v>18004.703196347033</v>
      </c>
      <c r="O39" s="8">
        <f t="shared" si="8"/>
        <v>0</v>
      </c>
      <c r="P39" s="15">
        <f t="shared" ref="P39:P64" si="14">O39*D39</f>
        <v>0</v>
      </c>
      <c r="Q39" s="4">
        <f t="shared" ref="Q39:Q64" si="15">Q5*1000/$Q$33</f>
        <v>0</v>
      </c>
      <c r="R39" s="16">
        <f t="shared" ref="R39:R64" si="16">Q39*D39</f>
        <v>0</v>
      </c>
      <c r="S39" s="18"/>
      <c r="T39" s="4"/>
    </row>
    <row r="40" spans="2:20" x14ac:dyDescent="0.2">
      <c r="B40" s="1" t="s">
        <v>6</v>
      </c>
      <c r="C40" s="10"/>
      <c r="D40" s="10">
        <v>9</v>
      </c>
      <c r="E40" s="4">
        <f t="shared" si="8"/>
        <v>0</v>
      </c>
      <c r="F40" s="14">
        <f t="shared" si="9"/>
        <v>0</v>
      </c>
      <c r="G40" s="8">
        <f t="shared" si="8"/>
        <v>0</v>
      </c>
      <c r="H40" s="15">
        <f t="shared" si="10"/>
        <v>0</v>
      </c>
      <c r="I40" s="4">
        <f t="shared" si="8"/>
        <v>0</v>
      </c>
      <c r="J40" s="14">
        <f t="shared" si="11"/>
        <v>0</v>
      </c>
      <c r="K40" s="8">
        <f t="shared" si="8"/>
        <v>0.69761542364282092</v>
      </c>
      <c r="L40" s="15">
        <f t="shared" si="12"/>
        <v>6.2785388127853885</v>
      </c>
      <c r="M40" s="4">
        <f t="shared" si="8"/>
        <v>118.19960861056751</v>
      </c>
      <c r="N40" s="14">
        <f t="shared" si="13"/>
        <v>1063.7964774951076</v>
      </c>
      <c r="O40" s="8">
        <f t="shared" si="8"/>
        <v>69.648540196485399</v>
      </c>
      <c r="P40" s="15">
        <f t="shared" si="14"/>
        <v>626.83686176836864</v>
      </c>
      <c r="Q40" s="4">
        <f t="shared" si="15"/>
        <v>75.61643835616438</v>
      </c>
      <c r="R40" s="16">
        <f t="shared" si="16"/>
        <v>680.54794520547944</v>
      </c>
      <c r="S40" s="18"/>
      <c r="T40" s="4"/>
    </row>
    <row r="41" spans="2:20" x14ac:dyDescent="0.2">
      <c r="B41" s="1" t="s">
        <v>48</v>
      </c>
      <c r="C41" s="10">
        <v>326</v>
      </c>
      <c r="D41" s="10">
        <v>364</v>
      </c>
      <c r="E41" s="4">
        <f t="shared" si="8"/>
        <v>0</v>
      </c>
      <c r="F41" s="14">
        <f t="shared" si="9"/>
        <v>0</v>
      </c>
      <c r="G41" s="8">
        <f t="shared" si="8"/>
        <v>0</v>
      </c>
      <c r="H41" s="15">
        <f t="shared" si="10"/>
        <v>0</v>
      </c>
      <c r="I41" s="4">
        <f t="shared" si="8"/>
        <v>0</v>
      </c>
      <c r="J41" s="14">
        <f t="shared" si="11"/>
        <v>0</v>
      </c>
      <c r="K41" s="8">
        <f t="shared" si="8"/>
        <v>0</v>
      </c>
      <c r="L41" s="15">
        <f t="shared" si="12"/>
        <v>0</v>
      </c>
      <c r="M41" s="4">
        <f t="shared" si="8"/>
        <v>0.56099151989562945</v>
      </c>
      <c r="N41" s="14">
        <f>M41*C41</f>
        <v>182.88323548597521</v>
      </c>
      <c r="O41" s="8">
        <f t="shared" si="8"/>
        <v>1.0931230109312302</v>
      </c>
      <c r="P41" s="15">
        <f t="shared" si="14"/>
        <v>397.89677597896781</v>
      </c>
      <c r="Q41" s="4">
        <f t="shared" si="15"/>
        <v>0</v>
      </c>
      <c r="R41" s="16">
        <f t="shared" si="16"/>
        <v>0</v>
      </c>
      <c r="S41" s="18"/>
      <c r="T41" s="4"/>
    </row>
    <row r="42" spans="2:20" x14ac:dyDescent="0.2">
      <c r="B42" s="1" t="s">
        <v>7</v>
      </c>
      <c r="C42" s="10"/>
      <c r="D42" s="10">
        <v>7</v>
      </c>
      <c r="E42" s="4">
        <f t="shared" si="8"/>
        <v>0.22383382576775002</v>
      </c>
      <c r="F42" s="14">
        <f t="shared" si="9"/>
        <v>1.56683678037425</v>
      </c>
      <c r="G42" s="8">
        <f t="shared" si="8"/>
        <v>0.22383382576775002</v>
      </c>
      <c r="H42" s="15">
        <f t="shared" si="10"/>
        <v>1.56683678037425</v>
      </c>
      <c r="I42" s="4">
        <f t="shared" si="8"/>
        <v>0.22383382576775002</v>
      </c>
      <c r="J42" s="14">
        <f t="shared" si="11"/>
        <v>1.56683678037425</v>
      </c>
      <c r="K42" s="8">
        <f t="shared" si="8"/>
        <v>178.89079147640791</v>
      </c>
      <c r="L42" s="15">
        <f t="shared" si="12"/>
        <v>1252.2355403348554</v>
      </c>
      <c r="M42" s="4">
        <f t="shared" si="8"/>
        <v>42.022178734507499</v>
      </c>
      <c r="N42" s="14">
        <f t="shared" si="13"/>
        <v>294.15525114155247</v>
      </c>
      <c r="O42" s="8">
        <f t="shared" si="8"/>
        <v>6.9392555693925555</v>
      </c>
      <c r="P42" s="15">
        <f t="shared" si="14"/>
        <v>48.574788985747887</v>
      </c>
      <c r="Q42" s="4">
        <f t="shared" si="15"/>
        <v>80</v>
      </c>
      <c r="R42" s="16">
        <f t="shared" si="16"/>
        <v>560</v>
      </c>
      <c r="S42" s="18"/>
      <c r="T42" s="4"/>
    </row>
    <row r="43" spans="2:20" x14ac:dyDescent="0.2">
      <c r="B43" s="1" t="s">
        <v>8</v>
      </c>
      <c r="C43" s="10"/>
      <c r="D43" s="10">
        <v>38</v>
      </c>
      <c r="E43" s="4">
        <f t="shared" si="8"/>
        <v>0</v>
      </c>
      <c r="F43" s="14">
        <f t="shared" si="9"/>
        <v>0</v>
      </c>
      <c r="G43" s="8">
        <f t="shared" si="8"/>
        <v>0</v>
      </c>
      <c r="H43" s="15">
        <f t="shared" si="10"/>
        <v>0</v>
      </c>
      <c r="I43" s="4">
        <f t="shared" si="8"/>
        <v>0</v>
      </c>
      <c r="J43" s="14">
        <f t="shared" si="11"/>
        <v>0</v>
      </c>
      <c r="K43" s="8">
        <f t="shared" si="8"/>
        <v>0</v>
      </c>
      <c r="L43" s="15">
        <f t="shared" si="12"/>
        <v>0</v>
      </c>
      <c r="M43" s="4">
        <f t="shared" si="8"/>
        <v>0.15655577299412915</v>
      </c>
      <c r="N43" s="14">
        <f t="shared" si="13"/>
        <v>5.9491193737769077</v>
      </c>
      <c r="O43" s="8">
        <f t="shared" si="8"/>
        <v>1.3837000138370002E-2</v>
      </c>
      <c r="P43" s="15">
        <f t="shared" si="14"/>
        <v>0.52580600525806009</v>
      </c>
      <c r="Q43" s="4">
        <f t="shared" si="15"/>
        <v>0</v>
      </c>
      <c r="R43" s="16">
        <f t="shared" si="16"/>
        <v>0</v>
      </c>
      <c r="S43" s="18"/>
      <c r="T43" s="4"/>
    </row>
    <row r="44" spans="2:20" x14ac:dyDescent="0.2">
      <c r="B44" s="1" t="s">
        <v>9</v>
      </c>
      <c r="C44" s="10"/>
      <c r="D44" s="10">
        <v>18</v>
      </c>
      <c r="E44" s="4">
        <f t="shared" si="8"/>
        <v>11.182737935356791</v>
      </c>
      <c r="F44" s="14">
        <f t="shared" si="9"/>
        <v>201.28928283642222</v>
      </c>
      <c r="G44" s="8">
        <f t="shared" si="8"/>
        <v>16.060076998836063</v>
      </c>
      <c r="H44" s="15">
        <f t="shared" si="10"/>
        <v>289.08138597904912</v>
      </c>
      <c r="I44" s="4">
        <f t="shared" si="8"/>
        <v>14.112722714656639</v>
      </c>
      <c r="J44" s="14">
        <f t="shared" si="11"/>
        <v>254.02900886381951</v>
      </c>
      <c r="K44" s="8">
        <f t="shared" si="8"/>
        <v>2.4257990867579911</v>
      </c>
      <c r="L44" s="15">
        <f t="shared" si="12"/>
        <v>43.664383561643838</v>
      </c>
      <c r="M44" s="4">
        <f t="shared" si="8"/>
        <v>15.655577299412915</v>
      </c>
      <c r="N44" s="14">
        <f t="shared" si="13"/>
        <v>281.80039138943249</v>
      </c>
      <c r="O44" s="8">
        <f t="shared" si="8"/>
        <v>1.8126470181264702</v>
      </c>
      <c r="P44" s="15">
        <f t="shared" si="14"/>
        <v>32.627646326276462</v>
      </c>
      <c r="Q44" s="4">
        <f t="shared" si="15"/>
        <v>9.205479452054794</v>
      </c>
      <c r="R44" s="16">
        <f>Q44*D44</f>
        <v>165.69863013698628</v>
      </c>
      <c r="S44" s="18"/>
      <c r="T44" s="4"/>
    </row>
    <row r="45" spans="2:20" x14ac:dyDescent="0.2">
      <c r="B45" s="1" t="s">
        <v>10</v>
      </c>
      <c r="C45" s="10"/>
      <c r="D45" s="10">
        <v>859</v>
      </c>
      <c r="E45" s="4">
        <f t="shared" si="8"/>
        <v>0</v>
      </c>
      <c r="F45" s="14">
        <f t="shared" si="9"/>
        <v>0</v>
      </c>
      <c r="G45" s="8">
        <f t="shared" si="8"/>
        <v>0</v>
      </c>
      <c r="H45" s="15">
        <f t="shared" si="10"/>
        <v>0</v>
      </c>
      <c r="I45" s="4">
        <f t="shared" si="8"/>
        <v>0</v>
      </c>
      <c r="J45" s="14">
        <f t="shared" si="11"/>
        <v>0</v>
      </c>
      <c r="K45" s="8">
        <f t="shared" si="8"/>
        <v>0</v>
      </c>
      <c r="L45" s="15">
        <f t="shared" si="12"/>
        <v>0</v>
      </c>
      <c r="M45" s="4">
        <f t="shared" si="8"/>
        <v>3.9138943248532287E-2</v>
      </c>
      <c r="N45" s="14">
        <f t="shared" si="13"/>
        <v>33.620352250489233</v>
      </c>
      <c r="O45" s="8">
        <f t="shared" si="8"/>
        <v>3.4592500345925002E-2</v>
      </c>
      <c r="P45" s="15">
        <f t="shared" si="14"/>
        <v>29.714957797149577</v>
      </c>
      <c r="Q45" s="4">
        <f t="shared" si="15"/>
        <v>0</v>
      </c>
      <c r="R45" s="16">
        <f t="shared" si="16"/>
        <v>0</v>
      </c>
      <c r="S45" s="18"/>
      <c r="T45" s="4"/>
    </row>
    <row r="46" spans="2:20" x14ac:dyDescent="0.2">
      <c r="B46" s="1" t="s">
        <v>11</v>
      </c>
      <c r="C46" s="10"/>
      <c r="D46" s="10">
        <v>513</v>
      </c>
      <c r="E46" s="4">
        <f t="shared" si="8"/>
        <v>3.2903572387859255</v>
      </c>
      <c r="F46" s="14">
        <f t="shared" si="9"/>
        <v>1687.9532634971797</v>
      </c>
      <c r="G46" s="8">
        <f t="shared" si="8"/>
        <v>3.2903572387859255</v>
      </c>
      <c r="H46" s="15">
        <f t="shared" si="10"/>
        <v>1687.9532634971797</v>
      </c>
      <c r="I46" s="4">
        <f t="shared" si="8"/>
        <v>3.2903572387859255</v>
      </c>
      <c r="J46" s="14">
        <f t="shared" si="11"/>
        <v>1687.9532634971797</v>
      </c>
      <c r="K46" s="8">
        <f t="shared" si="8"/>
        <v>45.027904616945712</v>
      </c>
      <c r="L46" s="15">
        <f t="shared" si="12"/>
        <v>23099.31506849315</v>
      </c>
      <c r="M46" s="4">
        <f t="shared" si="8"/>
        <v>30.906718851924332</v>
      </c>
      <c r="N46" s="14">
        <f t="shared" si="13"/>
        <v>15855.146771037182</v>
      </c>
      <c r="O46" s="8">
        <f t="shared" si="8"/>
        <v>20.769337207693372</v>
      </c>
      <c r="P46" s="15">
        <f t="shared" si="14"/>
        <v>10654.6699875467</v>
      </c>
      <c r="Q46" s="4">
        <f t="shared" si="15"/>
        <v>47.123287671232873</v>
      </c>
      <c r="R46" s="16">
        <f t="shared" si="16"/>
        <v>24174.246575342462</v>
      </c>
      <c r="S46" s="18"/>
      <c r="T46" s="4"/>
    </row>
    <row r="47" spans="2:20" x14ac:dyDescent="0.2">
      <c r="B47" s="1" t="s">
        <v>12</v>
      </c>
      <c r="C47" s="1"/>
      <c r="D47" s="10">
        <v>3.7</v>
      </c>
      <c r="E47" s="4">
        <f t="shared" si="8"/>
        <v>0</v>
      </c>
      <c r="F47" s="14">
        <f t="shared" si="9"/>
        <v>0</v>
      </c>
      <c r="G47" s="8">
        <f t="shared" si="8"/>
        <v>0</v>
      </c>
      <c r="H47" s="15">
        <f t="shared" si="10"/>
        <v>0</v>
      </c>
      <c r="I47" s="4">
        <f t="shared" si="8"/>
        <v>0</v>
      </c>
      <c r="J47" s="14">
        <f t="shared" si="11"/>
        <v>0</v>
      </c>
      <c r="K47" s="8">
        <f t="shared" si="8"/>
        <v>25.478817858954844</v>
      </c>
      <c r="L47" s="15">
        <f t="shared" si="12"/>
        <v>94.271626078132925</v>
      </c>
      <c r="M47" s="4">
        <f t="shared" si="8"/>
        <v>0</v>
      </c>
      <c r="N47" s="14">
        <f t="shared" si="13"/>
        <v>0</v>
      </c>
      <c r="O47" s="8">
        <f t="shared" si="8"/>
        <v>0</v>
      </c>
      <c r="P47" s="15">
        <f t="shared" si="14"/>
        <v>0</v>
      </c>
      <c r="Q47" s="4">
        <f t="shared" si="15"/>
        <v>0</v>
      </c>
      <c r="R47" s="16">
        <f t="shared" si="16"/>
        <v>0</v>
      </c>
      <c r="S47" s="18"/>
      <c r="T47" s="4"/>
    </row>
    <row r="48" spans="2:20" x14ac:dyDescent="0.2">
      <c r="B48" s="1" t="s">
        <v>13</v>
      </c>
      <c r="C48" s="1"/>
      <c r="D48" s="10">
        <v>8.74</v>
      </c>
      <c r="E48" s="4">
        <f t="shared" si="8"/>
        <v>0</v>
      </c>
      <c r="F48" s="14">
        <f t="shared" si="9"/>
        <v>0</v>
      </c>
      <c r="G48" s="8">
        <f t="shared" si="8"/>
        <v>0</v>
      </c>
      <c r="H48" s="15">
        <f t="shared" si="10"/>
        <v>0</v>
      </c>
      <c r="I48" s="4">
        <f t="shared" si="8"/>
        <v>0</v>
      </c>
      <c r="J48" s="14">
        <f t="shared" si="11"/>
        <v>0</v>
      </c>
      <c r="K48" s="8">
        <f t="shared" si="8"/>
        <v>0</v>
      </c>
      <c r="L48" s="15">
        <f t="shared" si="12"/>
        <v>0</v>
      </c>
      <c r="M48" s="4">
        <f t="shared" si="8"/>
        <v>6.5231572080887146E-2</v>
      </c>
      <c r="N48" s="14">
        <f t="shared" si="13"/>
        <v>0.57012393998695365</v>
      </c>
      <c r="O48" s="8">
        <f t="shared" si="8"/>
        <v>4.1511000415110001E-2</v>
      </c>
      <c r="P48" s="15">
        <f t="shared" si="14"/>
        <v>0.36280614362806141</v>
      </c>
      <c r="Q48" s="4">
        <f t="shared" si="15"/>
        <v>120.54794520547945</v>
      </c>
      <c r="R48" s="16">
        <f t="shared" si="16"/>
        <v>1053.5890410958905</v>
      </c>
      <c r="S48" s="18"/>
      <c r="T48" s="4"/>
    </row>
    <row r="49" spans="2:20" x14ac:dyDescent="0.2">
      <c r="B49" s="1" t="s">
        <v>36</v>
      </c>
      <c r="C49" s="1"/>
      <c r="D49" s="10">
        <v>1634</v>
      </c>
      <c r="E49" s="4">
        <f t="shared" ref="E49:E63" si="17">E15*1000/E$33</f>
        <v>0</v>
      </c>
      <c r="F49" s="14">
        <f t="shared" si="9"/>
        <v>0</v>
      </c>
      <c r="G49" s="8">
        <f t="shared" ref="G49:O49" si="18">G15*1000/G$33</f>
        <v>0</v>
      </c>
      <c r="H49" s="15">
        <f t="shared" si="10"/>
        <v>0</v>
      </c>
      <c r="I49" s="4">
        <f t="shared" si="18"/>
        <v>0</v>
      </c>
      <c r="J49" s="14">
        <f t="shared" si="11"/>
        <v>0</v>
      </c>
      <c r="K49" s="8">
        <f t="shared" si="18"/>
        <v>0</v>
      </c>
      <c r="L49" s="15">
        <f t="shared" si="12"/>
        <v>0</v>
      </c>
      <c r="M49" s="4">
        <f t="shared" si="18"/>
        <v>0</v>
      </c>
      <c r="N49" s="14">
        <f t="shared" si="13"/>
        <v>0</v>
      </c>
      <c r="O49" s="8">
        <f t="shared" si="18"/>
        <v>0</v>
      </c>
      <c r="P49" s="15">
        <f t="shared" si="14"/>
        <v>0</v>
      </c>
      <c r="Q49" s="4">
        <f t="shared" si="15"/>
        <v>9.8630136986301373</v>
      </c>
      <c r="R49" s="16">
        <f t="shared" si="16"/>
        <v>16116.164383561645</v>
      </c>
      <c r="S49" s="18"/>
      <c r="T49" s="4"/>
    </row>
    <row r="50" spans="2:20" x14ac:dyDescent="0.2">
      <c r="B50" s="1" t="s">
        <v>14</v>
      </c>
      <c r="C50" s="1"/>
      <c r="D50" s="10">
        <v>50</v>
      </c>
      <c r="E50" s="4">
        <f t="shared" si="17"/>
        <v>0.1052018981108425</v>
      </c>
      <c r="F50" s="14">
        <f t="shared" si="9"/>
        <v>5.2600949055421253</v>
      </c>
      <c r="G50" s="8">
        <f t="shared" ref="G50:O55" si="19">G16*1000/G$33</f>
        <v>0.1052018981108425</v>
      </c>
      <c r="H50" s="15">
        <f t="shared" si="10"/>
        <v>5.2600949055421253</v>
      </c>
      <c r="I50" s="4">
        <f t="shared" si="19"/>
        <v>0.1052018981108425</v>
      </c>
      <c r="J50" s="14">
        <f t="shared" si="11"/>
        <v>5.2600949055421253</v>
      </c>
      <c r="K50" s="8">
        <f t="shared" si="19"/>
        <v>7.9274479959411462E-2</v>
      </c>
      <c r="L50" s="15">
        <f t="shared" si="12"/>
        <v>3.9637239979705732</v>
      </c>
      <c r="M50" s="4">
        <f t="shared" si="19"/>
        <v>0</v>
      </c>
      <c r="N50" s="14">
        <f t="shared" si="13"/>
        <v>0</v>
      </c>
      <c r="O50" s="8">
        <f t="shared" si="19"/>
        <v>0</v>
      </c>
      <c r="P50" s="15">
        <f t="shared" si="14"/>
        <v>0</v>
      </c>
      <c r="Q50" s="4">
        <f t="shared" si="15"/>
        <v>0</v>
      </c>
      <c r="R50" s="16">
        <f t="shared" si="16"/>
        <v>0</v>
      </c>
      <c r="S50" s="18"/>
      <c r="T50" s="4"/>
    </row>
    <row r="51" spans="2:20" x14ac:dyDescent="0.2">
      <c r="B51" s="1" t="s">
        <v>23</v>
      </c>
      <c r="C51" s="1"/>
      <c r="D51" s="10">
        <v>10</v>
      </c>
      <c r="E51" s="4">
        <f t="shared" si="17"/>
        <v>0</v>
      </c>
      <c r="F51" s="14">
        <f t="shared" si="9"/>
        <v>0</v>
      </c>
      <c r="G51" s="8">
        <f t="shared" si="19"/>
        <v>0</v>
      </c>
      <c r="H51" s="15">
        <f t="shared" si="10"/>
        <v>0</v>
      </c>
      <c r="I51" s="4">
        <f t="shared" si="19"/>
        <v>0</v>
      </c>
      <c r="J51" s="14">
        <f t="shared" si="11"/>
        <v>0</v>
      </c>
      <c r="K51" s="8">
        <f t="shared" si="19"/>
        <v>5.2162607813292743</v>
      </c>
      <c r="L51" s="15">
        <f t="shared" si="12"/>
        <v>52.162607813292745</v>
      </c>
      <c r="M51" s="4">
        <f t="shared" si="19"/>
        <v>0</v>
      </c>
      <c r="N51" s="14">
        <f t="shared" si="13"/>
        <v>0</v>
      </c>
      <c r="O51" s="8">
        <f t="shared" si="19"/>
        <v>0</v>
      </c>
      <c r="P51" s="15">
        <f t="shared" si="14"/>
        <v>0</v>
      </c>
      <c r="Q51" s="4">
        <f t="shared" si="15"/>
        <v>0</v>
      </c>
      <c r="R51" s="16">
        <f t="shared" si="16"/>
        <v>0</v>
      </c>
      <c r="S51" s="18"/>
      <c r="T51" s="4"/>
    </row>
    <row r="52" spans="2:20" x14ac:dyDescent="0.2">
      <c r="B52" s="1" t="s">
        <v>15</v>
      </c>
      <c r="C52" s="1"/>
      <c r="D52" s="10">
        <v>11</v>
      </c>
      <c r="E52" s="4">
        <f t="shared" si="17"/>
        <v>1.4146297788521802</v>
      </c>
      <c r="F52" s="14">
        <f t="shared" si="9"/>
        <v>15.560927567373982</v>
      </c>
      <c r="G52" s="8">
        <f t="shared" si="19"/>
        <v>2.0413644910018802</v>
      </c>
      <c r="H52" s="15">
        <f t="shared" si="10"/>
        <v>22.455009401020682</v>
      </c>
      <c r="I52" s="4">
        <f t="shared" si="19"/>
        <v>1.9809293580445877</v>
      </c>
      <c r="J52" s="14">
        <f t="shared" si="11"/>
        <v>21.790222938490466</v>
      </c>
      <c r="K52" s="8">
        <f t="shared" si="19"/>
        <v>16.25126839167935</v>
      </c>
      <c r="L52" s="15">
        <f t="shared" si="12"/>
        <v>178.76395230847285</v>
      </c>
      <c r="M52" s="4">
        <f t="shared" si="19"/>
        <v>30.8675799086758</v>
      </c>
      <c r="N52" s="14">
        <f t="shared" si="13"/>
        <v>339.54337899543378</v>
      </c>
      <c r="O52" s="8">
        <f t="shared" si="19"/>
        <v>33.907568839075687</v>
      </c>
      <c r="P52" s="15">
        <f t="shared" si="14"/>
        <v>372.98325722983253</v>
      </c>
      <c r="Q52" s="4">
        <f t="shared" si="15"/>
        <v>0.93150684931506844</v>
      </c>
      <c r="R52" s="16">
        <f t="shared" si="16"/>
        <v>10.246575342465754</v>
      </c>
      <c r="S52" s="18"/>
      <c r="T52" s="4"/>
    </row>
    <row r="53" spans="2:20" x14ac:dyDescent="0.2">
      <c r="B53" s="1" t="s">
        <v>16</v>
      </c>
      <c r="C53" s="1"/>
      <c r="D53" s="10">
        <v>4478</v>
      </c>
      <c r="E53" s="4">
        <f t="shared" si="17"/>
        <v>4.4766765153550006E-3</v>
      </c>
      <c r="F53" s="14">
        <f t="shared" si="9"/>
        <v>20.046557435759691</v>
      </c>
      <c r="G53" s="8">
        <f t="shared" si="19"/>
        <v>4.4766765153550006E-3</v>
      </c>
      <c r="H53" s="15">
        <f t="shared" si="10"/>
        <v>20.046557435759691</v>
      </c>
      <c r="I53" s="4">
        <f t="shared" si="19"/>
        <v>2.2383382576775003E-2</v>
      </c>
      <c r="J53" s="14">
        <f t="shared" si="11"/>
        <v>100.23278717879846</v>
      </c>
      <c r="K53" s="8">
        <f t="shared" si="19"/>
        <v>3.1709791983764585E-2</v>
      </c>
      <c r="L53" s="15">
        <f t="shared" si="12"/>
        <v>141.99644850329781</v>
      </c>
      <c r="M53" s="4">
        <f t="shared" si="19"/>
        <v>0</v>
      </c>
      <c r="N53" s="14">
        <f t="shared" si="13"/>
        <v>0</v>
      </c>
      <c r="O53" s="8">
        <f t="shared" si="19"/>
        <v>0</v>
      </c>
      <c r="P53" s="15">
        <f t="shared" si="14"/>
        <v>0</v>
      </c>
      <c r="Q53" s="4">
        <f t="shared" si="15"/>
        <v>0</v>
      </c>
      <c r="R53" s="16">
        <f t="shared" si="16"/>
        <v>0</v>
      </c>
      <c r="S53" s="18"/>
      <c r="T53" s="4"/>
    </row>
    <row r="54" spans="2:20" x14ac:dyDescent="0.2">
      <c r="B54" s="1" t="s">
        <v>17</v>
      </c>
      <c r="C54" s="1"/>
      <c r="D54" s="10">
        <v>250</v>
      </c>
      <c r="E54" s="4">
        <f t="shared" si="17"/>
        <v>6.0435132957292508</v>
      </c>
      <c r="F54" s="14">
        <f t="shared" si="9"/>
        <v>1510.8783239323127</v>
      </c>
      <c r="G54" s="8">
        <f t="shared" si="19"/>
        <v>8.6690840719849582</v>
      </c>
      <c r="H54" s="15">
        <f t="shared" si="10"/>
        <v>2167.2710179962396</v>
      </c>
      <c r="I54" s="4">
        <f t="shared" si="19"/>
        <v>7.7021219446682787</v>
      </c>
      <c r="J54" s="14">
        <f t="shared" si="11"/>
        <v>1925.5304861670697</v>
      </c>
      <c r="K54" s="8">
        <f t="shared" si="19"/>
        <v>12.430238457635719</v>
      </c>
      <c r="L54" s="15">
        <f t="shared" si="12"/>
        <v>3107.5596144089295</v>
      </c>
      <c r="M54" s="4">
        <f t="shared" si="19"/>
        <v>32.889758643183299</v>
      </c>
      <c r="N54" s="14">
        <f t="shared" si="13"/>
        <v>8222.4396607958242</v>
      </c>
      <c r="O54" s="8">
        <f t="shared" si="19"/>
        <v>25.923619759236196</v>
      </c>
      <c r="P54" s="15">
        <f t="shared" si="14"/>
        <v>6480.9049398090492</v>
      </c>
      <c r="Q54" s="4">
        <f t="shared" si="15"/>
        <v>4.9315068493150687</v>
      </c>
      <c r="R54" s="16">
        <f t="shared" si="16"/>
        <v>1232.8767123287671</v>
      </c>
      <c r="S54" s="18"/>
      <c r="T54" s="4"/>
    </row>
    <row r="55" spans="2:20" x14ac:dyDescent="0.2">
      <c r="B55" s="1" t="s">
        <v>18</v>
      </c>
      <c r="C55" s="1"/>
      <c r="D55" s="10">
        <v>479</v>
      </c>
      <c r="E55" s="4">
        <f t="shared" si="17"/>
        <v>4.4766765153550006E-3</v>
      </c>
      <c r="F55" s="14">
        <f t="shared" si="9"/>
        <v>2.1443280508550453</v>
      </c>
      <c r="G55" s="8">
        <f t="shared" si="19"/>
        <v>4.4766765153550006E-3</v>
      </c>
      <c r="H55" s="15">
        <f t="shared" si="10"/>
        <v>2.1443280508550453</v>
      </c>
      <c r="I55" s="4">
        <f t="shared" si="19"/>
        <v>4.4766765153550006E-3</v>
      </c>
      <c r="J55" s="14">
        <f t="shared" si="11"/>
        <v>2.1443280508550453</v>
      </c>
      <c r="K55" s="8">
        <f t="shared" si="19"/>
        <v>0</v>
      </c>
      <c r="L55" s="15">
        <f t="shared" si="12"/>
        <v>0</v>
      </c>
      <c r="M55" s="4">
        <f t="shared" si="19"/>
        <v>0</v>
      </c>
      <c r="N55" s="14">
        <f t="shared" si="13"/>
        <v>0</v>
      </c>
      <c r="O55" s="8">
        <f t="shared" si="19"/>
        <v>0</v>
      </c>
      <c r="P55" s="15">
        <f t="shared" si="14"/>
        <v>0</v>
      </c>
      <c r="Q55" s="4">
        <f t="shared" si="15"/>
        <v>0</v>
      </c>
      <c r="R55" s="16">
        <f t="shared" si="16"/>
        <v>0</v>
      </c>
      <c r="S55" s="18"/>
      <c r="T55" s="4"/>
    </row>
    <row r="56" spans="2:20" x14ac:dyDescent="0.2">
      <c r="B56" s="1" t="s">
        <v>37</v>
      </c>
      <c r="C56" s="1"/>
      <c r="D56" s="10">
        <v>41</v>
      </c>
      <c r="E56" s="4">
        <f t="shared" si="17"/>
        <v>0</v>
      </c>
      <c r="F56" s="14">
        <f t="shared" si="9"/>
        <v>0</v>
      </c>
      <c r="G56" s="8">
        <f t="shared" ref="G56:O56" si="20">G22*1000/G$33</f>
        <v>0</v>
      </c>
      <c r="H56" s="15">
        <f t="shared" si="10"/>
        <v>0</v>
      </c>
      <c r="I56" s="4">
        <f t="shared" si="20"/>
        <v>0</v>
      </c>
      <c r="J56" s="14">
        <f t="shared" si="11"/>
        <v>0</v>
      </c>
      <c r="K56" s="8">
        <f t="shared" si="20"/>
        <v>0</v>
      </c>
      <c r="L56" s="15">
        <f t="shared" si="12"/>
        <v>0</v>
      </c>
      <c r="M56" s="4">
        <f t="shared" si="20"/>
        <v>0</v>
      </c>
      <c r="N56" s="14">
        <f t="shared" si="13"/>
        <v>0</v>
      </c>
      <c r="O56" s="8">
        <f t="shared" si="20"/>
        <v>0</v>
      </c>
      <c r="P56" s="15">
        <f t="shared" si="14"/>
        <v>0</v>
      </c>
      <c r="Q56" s="4">
        <f t="shared" si="15"/>
        <v>46.027397260273972</v>
      </c>
      <c r="R56" s="16">
        <f t="shared" si="16"/>
        <v>1887.1232876712329</v>
      </c>
      <c r="S56" s="18"/>
      <c r="T56" s="4"/>
    </row>
    <row r="57" spans="2:20" x14ac:dyDescent="0.2">
      <c r="B57" s="1" t="s">
        <v>24</v>
      </c>
      <c r="C57" s="1"/>
      <c r="D57" s="10">
        <v>3</v>
      </c>
      <c r="E57" s="4">
        <f t="shared" si="17"/>
        <v>0</v>
      </c>
      <c r="F57" s="14">
        <f t="shared" si="9"/>
        <v>0</v>
      </c>
      <c r="G57" s="8">
        <f t="shared" ref="G57:O63" si="21">G23*1000/G$33</f>
        <v>0</v>
      </c>
      <c r="H57" s="15">
        <f t="shared" si="10"/>
        <v>0</v>
      </c>
      <c r="I57" s="4">
        <f t="shared" si="21"/>
        <v>0</v>
      </c>
      <c r="J57" s="14">
        <f t="shared" si="11"/>
        <v>0</v>
      </c>
      <c r="K57" s="8">
        <f t="shared" si="21"/>
        <v>38.844495180111622</v>
      </c>
      <c r="L57" s="15">
        <f t="shared" si="12"/>
        <v>116.53348554033487</v>
      </c>
      <c r="M57" s="4">
        <f t="shared" si="21"/>
        <v>0</v>
      </c>
      <c r="N57" s="14">
        <f t="shared" si="13"/>
        <v>0</v>
      </c>
      <c r="O57" s="8">
        <f t="shared" si="21"/>
        <v>0</v>
      </c>
      <c r="P57" s="15">
        <f t="shared" si="14"/>
        <v>0</v>
      </c>
      <c r="Q57" s="4">
        <f t="shared" si="15"/>
        <v>0</v>
      </c>
      <c r="R57" s="16">
        <f t="shared" si="16"/>
        <v>0</v>
      </c>
      <c r="S57" s="18"/>
      <c r="T57" s="4"/>
    </row>
    <row r="58" spans="2:20" x14ac:dyDescent="0.2">
      <c r="B58" s="1" t="s">
        <v>19</v>
      </c>
      <c r="C58" s="1"/>
      <c r="D58" s="10">
        <v>22378</v>
      </c>
      <c r="E58" s="4">
        <f t="shared" si="17"/>
        <v>0</v>
      </c>
      <c r="F58" s="14">
        <f t="shared" si="9"/>
        <v>0</v>
      </c>
      <c r="G58" s="8">
        <f t="shared" si="21"/>
        <v>0</v>
      </c>
      <c r="H58" s="15">
        <f t="shared" si="10"/>
        <v>0</v>
      </c>
      <c r="I58" s="4">
        <f t="shared" si="21"/>
        <v>0</v>
      </c>
      <c r="J58" s="14">
        <f t="shared" si="11"/>
        <v>0</v>
      </c>
      <c r="K58" s="8">
        <f t="shared" si="21"/>
        <v>0.15854895991882292</v>
      </c>
      <c r="L58" s="15">
        <f t="shared" si="12"/>
        <v>3548.0086250634195</v>
      </c>
      <c r="M58" s="4">
        <f t="shared" si="21"/>
        <v>0</v>
      </c>
      <c r="N58" s="14">
        <f t="shared" si="13"/>
        <v>0</v>
      </c>
      <c r="O58" s="8">
        <f t="shared" si="21"/>
        <v>0</v>
      </c>
      <c r="P58" s="15">
        <f t="shared" si="14"/>
        <v>0</v>
      </c>
      <c r="Q58" s="4">
        <f t="shared" si="15"/>
        <v>0</v>
      </c>
      <c r="R58" s="16">
        <f t="shared" si="16"/>
        <v>0</v>
      </c>
      <c r="S58" s="18"/>
      <c r="T58" s="4"/>
    </row>
    <row r="59" spans="2:20" x14ac:dyDescent="0.2">
      <c r="B59" s="1" t="s">
        <v>25</v>
      </c>
      <c r="C59" s="1"/>
      <c r="D59" s="10">
        <v>3.7</v>
      </c>
      <c r="E59" s="4">
        <f t="shared" si="17"/>
        <v>0</v>
      </c>
      <c r="F59" s="14">
        <f t="shared" si="9"/>
        <v>0</v>
      </c>
      <c r="G59" s="8">
        <f t="shared" si="21"/>
        <v>0</v>
      </c>
      <c r="H59" s="15">
        <f t="shared" si="10"/>
        <v>0</v>
      </c>
      <c r="I59" s="4">
        <f t="shared" si="21"/>
        <v>0</v>
      </c>
      <c r="J59" s="14">
        <f t="shared" si="11"/>
        <v>0</v>
      </c>
      <c r="K59" s="8">
        <f t="shared" si="21"/>
        <v>352.29578893962457</v>
      </c>
      <c r="L59" s="15">
        <f t="shared" si="12"/>
        <v>1303.4944190766109</v>
      </c>
      <c r="M59" s="4">
        <f t="shared" si="21"/>
        <v>0</v>
      </c>
      <c r="N59" s="14">
        <f t="shared" si="13"/>
        <v>0</v>
      </c>
      <c r="O59" s="8">
        <f t="shared" si="21"/>
        <v>0</v>
      </c>
      <c r="P59" s="15">
        <f t="shared" si="14"/>
        <v>0</v>
      </c>
      <c r="Q59" s="4">
        <f t="shared" si="15"/>
        <v>0</v>
      </c>
      <c r="R59" s="16">
        <f t="shared" si="16"/>
        <v>0</v>
      </c>
      <c r="S59" s="18"/>
      <c r="T59" s="4"/>
    </row>
    <row r="60" spans="2:20" x14ac:dyDescent="0.2">
      <c r="B60" s="1" t="s">
        <v>20</v>
      </c>
      <c r="C60" s="1"/>
      <c r="D60" s="10">
        <v>2231</v>
      </c>
      <c r="E60" s="4">
        <f t="shared" si="17"/>
        <v>0</v>
      </c>
      <c r="F60" s="14">
        <f t="shared" si="9"/>
        <v>0</v>
      </c>
      <c r="G60" s="8">
        <f t="shared" si="21"/>
        <v>0</v>
      </c>
      <c r="H60" s="15">
        <f t="shared" si="10"/>
        <v>0</v>
      </c>
      <c r="I60" s="4">
        <f t="shared" si="21"/>
        <v>0</v>
      </c>
      <c r="J60" s="14">
        <f t="shared" si="11"/>
        <v>0</v>
      </c>
      <c r="K60" s="8">
        <f t="shared" si="21"/>
        <v>1.078132927447996</v>
      </c>
      <c r="L60" s="15">
        <f t="shared" si="12"/>
        <v>2405.3145611364794</v>
      </c>
      <c r="M60" s="4">
        <f t="shared" si="21"/>
        <v>0</v>
      </c>
      <c r="N60" s="14">
        <f t="shared" si="13"/>
        <v>0</v>
      </c>
      <c r="O60" s="8">
        <f t="shared" si="21"/>
        <v>0</v>
      </c>
      <c r="P60" s="15">
        <f t="shared" si="14"/>
        <v>0</v>
      </c>
      <c r="Q60" s="4">
        <f t="shared" si="15"/>
        <v>0</v>
      </c>
      <c r="R60" s="16">
        <f t="shared" si="16"/>
        <v>0</v>
      </c>
      <c r="S60" s="18"/>
      <c r="T60" s="4"/>
    </row>
    <row r="61" spans="2:20" x14ac:dyDescent="0.2">
      <c r="B61" s="1" t="s">
        <v>26</v>
      </c>
      <c r="C61" s="1"/>
      <c r="D61" s="10">
        <v>99</v>
      </c>
      <c r="E61" s="4">
        <f t="shared" si="17"/>
        <v>0</v>
      </c>
      <c r="F61" s="14">
        <f t="shared" si="9"/>
        <v>0</v>
      </c>
      <c r="G61" s="8">
        <f t="shared" si="21"/>
        <v>0</v>
      </c>
      <c r="H61" s="15">
        <f t="shared" si="10"/>
        <v>0</v>
      </c>
      <c r="I61" s="4">
        <f t="shared" si="21"/>
        <v>0</v>
      </c>
      <c r="J61" s="14">
        <f t="shared" si="11"/>
        <v>0</v>
      </c>
      <c r="K61" s="8">
        <f t="shared" si="21"/>
        <v>0.39637239979705735</v>
      </c>
      <c r="L61" s="15">
        <f t="shared" si="12"/>
        <v>39.240867579908681</v>
      </c>
      <c r="M61" s="4">
        <f t="shared" si="21"/>
        <v>0.79582517938682318</v>
      </c>
      <c r="N61" s="14">
        <f t="shared" si="13"/>
        <v>78.786692759295491</v>
      </c>
      <c r="O61" s="8">
        <f t="shared" si="21"/>
        <v>0.86481250864812509</v>
      </c>
      <c r="P61" s="15">
        <f t="shared" si="14"/>
        <v>85.61643835616438</v>
      </c>
      <c r="Q61" s="4">
        <f t="shared" si="15"/>
        <v>0</v>
      </c>
      <c r="R61" s="16">
        <f t="shared" si="16"/>
        <v>0</v>
      </c>
      <c r="S61" s="18"/>
      <c r="T61" s="4"/>
    </row>
    <row r="62" spans="2:20" x14ac:dyDescent="0.2">
      <c r="B62" s="1" t="s">
        <v>21</v>
      </c>
      <c r="C62" s="1"/>
      <c r="D62" s="10">
        <v>1081</v>
      </c>
      <c r="E62" s="4">
        <f t="shared" si="17"/>
        <v>1.1191691288387502E-2</v>
      </c>
      <c r="F62" s="14">
        <f t="shared" si="9"/>
        <v>12.098218282746888</v>
      </c>
      <c r="G62" s="8">
        <f t="shared" si="21"/>
        <v>1.1191691288387502E-2</v>
      </c>
      <c r="H62" s="15">
        <f t="shared" si="10"/>
        <v>12.098218282746888</v>
      </c>
      <c r="I62" s="4">
        <f t="shared" si="21"/>
        <v>1.1191691288387502E-2</v>
      </c>
      <c r="J62" s="14">
        <f t="shared" si="11"/>
        <v>12.098218282746888</v>
      </c>
      <c r="K62" s="8">
        <f t="shared" si="21"/>
        <v>0</v>
      </c>
      <c r="L62" s="15">
        <f t="shared" si="12"/>
        <v>0</v>
      </c>
      <c r="M62" s="4">
        <f t="shared" si="21"/>
        <v>0</v>
      </c>
      <c r="N62" s="14">
        <f t="shared" si="13"/>
        <v>0</v>
      </c>
      <c r="O62" s="8">
        <f t="shared" si="21"/>
        <v>0</v>
      </c>
      <c r="P62" s="15">
        <f t="shared" si="14"/>
        <v>0</v>
      </c>
      <c r="Q62" s="4">
        <f t="shared" si="15"/>
        <v>0</v>
      </c>
      <c r="R62" s="16">
        <f t="shared" si="16"/>
        <v>0</v>
      </c>
      <c r="S62" s="18"/>
      <c r="T62" s="4"/>
    </row>
    <row r="63" spans="2:20" x14ac:dyDescent="0.2">
      <c r="B63" s="1" t="s">
        <v>27</v>
      </c>
      <c r="C63" s="1"/>
      <c r="D63" s="10">
        <v>71</v>
      </c>
      <c r="E63" s="4">
        <f t="shared" si="17"/>
        <v>0</v>
      </c>
      <c r="F63" s="14">
        <f t="shared" si="9"/>
        <v>0</v>
      </c>
      <c r="G63" s="8">
        <f t="shared" si="21"/>
        <v>0</v>
      </c>
      <c r="H63" s="15">
        <f t="shared" si="10"/>
        <v>0</v>
      </c>
      <c r="I63" s="4">
        <f t="shared" si="21"/>
        <v>0</v>
      </c>
      <c r="J63" s="14">
        <f t="shared" si="11"/>
        <v>0</v>
      </c>
      <c r="K63" s="8">
        <f t="shared" si="21"/>
        <v>22.006595636732623</v>
      </c>
      <c r="L63" s="15">
        <f t="shared" si="12"/>
        <v>1562.4682902080162</v>
      </c>
      <c r="M63" s="4">
        <f t="shared" si="21"/>
        <v>0.48271363339856488</v>
      </c>
      <c r="N63" s="14">
        <f t="shared" si="13"/>
        <v>34.272667971298105</v>
      </c>
      <c r="O63" s="8">
        <f t="shared" si="21"/>
        <v>0.36668050366680505</v>
      </c>
      <c r="P63" s="15">
        <f t="shared" si="14"/>
        <v>26.034315760343159</v>
      </c>
      <c r="Q63" s="4">
        <f t="shared" si="15"/>
        <v>0</v>
      </c>
      <c r="R63" s="16">
        <f t="shared" si="16"/>
        <v>0</v>
      </c>
      <c r="S63" s="18"/>
      <c r="T63" s="4"/>
    </row>
    <row r="64" spans="2:20" x14ac:dyDescent="0.2">
      <c r="B64" s="1" t="s">
        <v>32</v>
      </c>
      <c r="C64" s="1"/>
      <c r="D64" s="10">
        <v>3624</v>
      </c>
      <c r="E64" s="4">
        <v>3.089</v>
      </c>
      <c r="F64" s="14">
        <f t="shared" si="9"/>
        <v>11194.536</v>
      </c>
      <c r="G64" s="8">
        <v>3.089</v>
      </c>
      <c r="H64" s="15">
        <f t="shared" si="10"/>
        <v>11194.536</v>
      </c>
      <c r="I64" s="4">
        <v>3.089</v>
      </c>
      <c r="J64" s="14">
        <f t="shared" si="11"/>
        <v>11194.536</v>
      </c>
      <c r="K64" s="8">
        <v>0</v>
      </c>
      <c r="L64" s="15">
        <f t="shared" si="12"/>
        <v>0</v>
      </c>
      <c r="M64" s="4">
        <v>0</v>
      </c>
      <c r="N64" s="14">
        <f t="shared" si="13"/>
        <v>0</v>
      </c>
      <c r="O64" s="8">
        <v>0</v>
      </c>
      <c r="P64" s="15">
        <f t="shared" si="14"/>
        <v>0</v>
      </c>
      <c r="Q64" s="4">
        <f t="shared" si="15"/>
        <v>0</v>
      </c>
      <c r="R64" s="16">
        <f t="shared" si="16"/>
        <v>0</v>
      </c>
      <c r="S64" s="18"/>
      <c r="T64" s="4"/>
    </row>
    <row r="65" spans="2:20" x14ac:dyDescent="0.2">
      <c r="B65" s="1" t="s">
        <v>43</v>
      </c>
      <c r="S65" s="21">
        <v>1179360</v>
      </c>
      <c r="T65" s="4"/>
    </row>
    <row r="66" spans="2:20" x14ac:dyDescent="0.2">
      <c r="B66" s="1" t="s">
        <v>45</v>
      </c>
      <c r="T66" s="19">
        <v>120000</v>
      </c>
    </row>
  </sheetData>
  <mergeCells count="14">
    <mergeCell ref="G36:H36"/>
    <mergeCell ref="E36:F36"/>
    <mergeCell ref="Q2:R2"/>
    <mergeCell ref="Q36:R36"/>
    <mergeCell ref="O36:P36"/>
    <mergeCell ref="M36:N36"/>
    <mergeCell ref="K36:L36"/>
    <mergeCell ref="I36:J36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CECE-833C-4B76-AF18-C001AF1D89AC}">
  <dimension ref="B1:T76"/>
  <sheetViews>
    <sheetView zoomScale="75" zoomScaleNormal="100" workbookViewId="0">
      <selection activeCell="AJ17" sqref="AJ17"/>
    </sheetView>
  </sheetViews>
  <sheetFormatPr baseColWidth="10" defaultColWidth="10.6640625" defaultRowHeight="16" x14ac:dyDescent="0.2"/>
  <cols>
    <col min="1" max="1" width="18" customWidth="1"/>
    <col min="2" max="2" width="26.33203125" customWidth="1"/>
    <col min="3" max="3" width="9.1640625" customWidth="1"/>
    <col min="4" max="4" width="9.83203125" customWidth="1"/>
    <col min="5" max="5" width="14.83203125" bestFit="1" customWidth="1"/>
    <col min="6" max="6" width="14.83203125" customWidth="1"/>
    <col min="7" max="7" width="12" bestFit="1" customWidth="1"/>
    <col min="8" max="8" width="12" customWidth="1"/>
    <col min="9" max="9" width="14.5" customWidth="1"/>
    <col min="10" max="10" width="14" customWidth="1"/>
    <col min="11" max="11" width="11.83203125" bestFit="1" customWidth="1"/>
    <col min="12" max="12" width="11.83203125" customWidth="1"/>
    <col min="13" max="13" width="15.6640625" bestFit="1" customWidth="1"/>
    <col min="14" max="14" width="15.6640625" customWidth="1"/>
    <col min="15" max="15" width="15.6640625" bestFit="1" customWidth="1"/>
    <col min="16" max="16" width="15.6640625" customWidth="1"/>
    <col min="18" max="18" width="16" customWidth="1"/>
    <col min="20" max="20" width="15" customWidth="1"/>
  </cols>
  <sheetData>
    <row r="1" spans="2:18" x14ac:dyDescent="0.2">
      <c r="B1" t="s">
        <v>22</v>
      </c>
    </row>
    <row r="2" spans="2:18" x14ac:dyDescent="0.2">
      <c r="B2" s="1"/>
      <c r="C2" s="1"/>
      <c r="D2" s="1"/>
      <c r="E2" s="32" t="s">
        <v>0</v>
      </c>
      <c r="F2" s="32"/>
      <c r="G2" s="31" t="s">
        <v>1</v>
      </c>
      <c r="H2" s="31"/>
      <c r="I2" s="32" t="s">
        <v>35</v>
      </c>
      <c r="J2" s="32"/>
      <c r="K2" s="31" t="s">
        <v>2</v>
      </c>
      <c r="L2" s="31"/>
      <c r="M2" s="32" t="s">
        <v>3</v>
      </c>
      <c r="N2" s="32"/>
      <c r="O2" s="31" t="s">
        <v>4</v>
      </c>
      <c r="P2" s="31"/>
      <c r="Q2" s="32" t="s">
        <v>39</v>
      </c>
      <c r="R2" s="32"/>
    </row>
    <row r="3" spans="2:18" x14ac:dyDescent="0.2">
      <c r="B3" s="1"/>
      <c r="C3" s="1"/>
      <c r="D3" s="1" t="s">
        <v>40</v>
      </c>
      <c r="E3" s="2" t="s">
        <v>41</v>
      </c>
      <c r="F3" s="2" t="s">
        <v>0</v>
      </c>
      <c r="G3" s="5" t="s">
        <v>41</v>
      </c>
      <c r="H3" s="5" t="s">
        <v>1</v>
      </c>
      <c r="I3" s="2" t="s">
        <v>41</v>
      </c>
      <c r="J3" s="2" t="s">
        <v>35</v>
      </c>
      <c r="K3" s="5" t="s">
        <v>41</v>
      </c>
      <c r="L3" s="5" t="s">
        <v>2</v>
      </c>
      <c r="M3" s="2" t="s">
        <v>41</v>
      </c>
      <c r="N3" s="2" t="s">
        <v>3</v>
      </c>
      <c r="O3" s="5" t="s">
        <v>41</v>
      </c>
      <c r="P3" s="5" t="s">
        <v>4</v>
      </c>
      <c r="Q3" s="2" t="s">
        <v>41</v>
      </c>
      <c r="R3" s="2" t="s">
        <v>39</v>
      </c>
    </row>
    <row r="4" spans="2:18" x14ac:dyDescent="0.2">
      <c r="B4" s="1" t="s">
        <v>34</v>
      </c>
      <c r="C4" s="1"/>
      <c r="D4" s="10">
        <v>9</v>
      </c>
      <c r="E4" s="3">
        <v>37057</v>
      </c>
      <c r="F4" s="12">
        <f>D4*E4</f>
        <v>333513</v>
      </c>
      <c r="G4" s="6">
        <v>53856</v>
      </c>
      <c r="H4" s="13">
        <f>G4*D4</f>
        <v>484704</v>
      </c>
      <c r="I4" s="3">
        <v>61906</v>
      </c>
      <c r="J4" s="12">
        <f>I4*D4</f>
        <v>557154</v>
      </c>
      <c r="K4" s="6">
        <v>51029</v>
      </c>
      <c r="L4" s="13">
        <f>K4*D4</f>
        <v>459261</v>
      </c>
      <c r="M4" s="3">
        <v>128450</v>
      </c>
      <c r="N4" s="12">
        <f>M4*D4</f>
        <v>1156050</v>
      </c>
      <c r="O4" s="6">
        <v>258977</v>
      </c>
      <c r="P4" s="13">
        <f>O4*D4</f>
        <v>2330793</v>
      </c>
      <c r="Q4" s="3">
        <v>576</v>
      </c>
      <c r="R4" s="14">
        <f>Q4*D4</f>
        <v>5184</v>
      </c>
    </row>
    <row r="5" spans="2:18" x14ac:dyDescent="0.2">
      <c r="B5" s="1" t="s">
        <v>5</v>
      </c>
      <c r="C5" s="1"/>
      <c r="D5" s="10">
        <v>3.5</v>
      </c>
      <c r="E5" s="3">
        <v>230549</v>
      </c>
      <c r="F5" s="12">
        <f t="shared" ref="F5:F29" si="0">D5*E5</f>
        <v>806921.5</v>
      </c>
      <c r="G5" s="6">
        <v>537724</v>
      </c>
      <c r="H5" s="13">
        <f t="shared" ref="H5:H29" si="1">G5*D5</f>
        <v>1882034</v>
      </c>
      <c r="I5" s="3">
        <v>560549</v>
      </c>
      <c r="J5" s="12">
        <f t="shared" ref="J5:J29" si="2">I5*D5</f>
        <v>1961921.5</v>
      </c>
      <c r="K5" s="6">
        <v>18816</v>
      </c>
      <c r="L5" s="13">
        <f t="shared" ref="L5:L29" si="3">K5*D5</f>
        <v>65856</v>
      </c>
      <c r="M5" s="3">
        <v>394303</v>
      </c>
      <c r="N5" s="12">
        <f t="shared" ref="N5:N29" si="4">M5*D5</f>
        <v>1380060.5</v>
      </c>
      <c r="O5" s="6">
        <v>0</v>
      </c>
      <c r="P5" s="13">
        <f t="shared" ref="P5:P29" si="5">O5*D5</f>
        <v>0</v>
      </c>
      <c r="Q5" s="3">
        <v>0</v>
      </c>
      <c r="R5" s="14">
        <f t="shared" ref="R5:R29" si="6">Q5*D5</f>
        <v>0</v>
      </c>
    </row>
    <row r="6" spans="2:18" x14ac:dyDescent="0.2">
      <c r="B6" s="1" t="s">
        <v>33</v>
      </c>
      <c r="C6" s="1"/>
      <c r="D6" s="10">
        <v>9</v>
      </c>
      <c r="E6" s="4">
        <v>0</v>
      </c>
      <c r="F6" s="12">
        <f t="shared" si="0"/>
        <v>0</v>
      </c>
      <c r="G6" s="6">
        <v>0</v>
      </c>
      <c r="H6" s="13">
        <f t="shared" si="1"/>
        <v>0</v>
      </c>
      <c r="I6" s="3">
        <v>0</v>
      </c>
      <c r="J6" s="12">
        <f t="shared" si="2"/>
        <v>0</v>
      </c>
      <c r="K6" s="6">
        <v>44</v>
      </c>
      <c r="L6" s="13">
        <f t="shared" si="3"/>
        <v>396</v>
      </c>
      <c r="M6" s="3">
        <v>9060</v>
      </c>
      <c r="N6" s="12">
        <f t="shared" si="4"/>
        <v>81540</v>
      </c>
      <c r="O6" s="6">
        <v>10067</v>
      </c>
      <c r="P6" s="13">
        <f t="shared" si="5"/>
        <v>90603</v>
      </c>
      <c r="Q6" s="3">
        <v>1380</v>
      </c>
      <c r="R6" s="14">
        <f t="shared" si="6"/>
        <v>12420</v>
      </c>
    </row>
    <row r="7" spans="2:18" x14ac:dyDescent="0.2">
      <c r="B7" s="1" t="s">
        <v>47</v>
      </c>
      <c r="C7" s="9">
        <v>326</v>
      </c>
      <c r="D7" s="10">
        <v>364</v>
      </c>
      <c r="E7" s="3">
        <v>0</v>
      </c>
      <c r="F7" s="12">
        <f t="shared" si="0"/>
        <v>0</v>
      </c>
      <c r="G7" s="6">
        <v>0</v>
      </c>
      <c r="H7" s="13">
        <f t="shared" si="1"/>
        <v>0</v>
      </c>
      <c r="I7" s="3">
        <v>0</v>
      </c>
      <c r="J7" s="12">
        <f t="shared" si="2"/>
        <v>0</v>
      </c>
      <c r="K7" s="6">
        <v>0</v>
      </c>
      <c r="L7" s="13">
        <f t="shared" si="3"/>
        <v>0</v>
      </c>
      <c r="M7" s="3">
        <v>43</v>
      </c>
      <c r="N7" s="12">
        <f>M7*C7</f>
        <v>14018</v>
      </c>
      <c r="O7" s="6">
        <v>158</v>
      </c>
      <c r="P7" s="13">
        <f t="shared" si="5"/>
        <v>57512</v>
      </c>
      <c r="Q7" s="3">
        <v>0</v>
      </c>
      <c r="R7" s="14">
        <f t="shared" si="6"/>
        <v>0</v>
      </c>
    </row>
    <row r="8" spans="2:18" x14ac:dyDescent="0.2">
      <c r="B8" s="1" t="s">
        <v>7</v>
      </c>
      <c r="C8" s="1"/>
      <c r="D8" s="10">
        <v>7</v>
      </c>
      <c r="E8" s="3">
        <v>100</v>
      </c>
      <c r="F8" s="12">
        <f t="shared" si="0"/>
        <v>700</v>
      </c>
      <c r="G8" s="6">
        <v>100</v>
      </c>
      <c r="H8" s="13">
        <f t="shared" si="1"/>
        <v>700</v>
      </c>
      <c r="I8" s="3">
        <v>100</v>
      </c>
      <c r="J8" s="12">
        <f t="shared" si="2"/>
        <v>700</v>
      </c>
      <c r="K8" s="6">
        <v>11283</v>
      </c>
      <c r="L8" s="13">
        <f t="shared" si="3"/>
        <v>78981</v>
      </c>
      <c r="M8" s="3">
        <v>3221</v>
      </c>
      <c r="N8" s="12">
        <f t="shared" si="4"/>
        <v>22547</v>
      </c>
      <c r="O8" s="6">
        <v>1003</v>
      </c>
      <c r="P8" s="13">
        <f t="shared" si="5"/>
        <v>7021</v>
      </c>
      <c r="Q8" s="3">
        <v>1460</v>
      </c>
      <c r="R8" s="14">
        <f t="shared" si="6"/>
        <v>10220</v>
      </c>
    </row>
    <row r="9" spans="2:18" x14ac:dyDescent="0.2">
      <c r="B9" s="1" t="s">
        <v>8</v>
      </c>
      <c r="C9" s="1"/>
      <c r="D9" s="10">
        <v>38</v>
      </c>
      <c r="E9" s="3">
        <v>0</v>
      </c>
      <c r="F9" s="12">
        <f t="shared" si="0"/>
        <v>0</v>
      </c>
      <c r="G9" s="6">
        <v>0</v>
      </c>
      <c r="H9" s="13">
        <f t="shared" si="1"/>
        <v>0</v>
      </c>
      <c r="I9" s="3">
        <v>0</v>
      </c>
      <c r="J9" s="12">
        <f t="shared" si="2"/>
        <v>0</v>
      </c>
      <c r="K9" s="6">
        <v>0</v>
      </c>
      <c r="L9" s="13">
        <f t="shared" si="3"/>
        <v>0</v>
      </c>
      <c r="M9" s="3">
        <v>12</v>
      </c>
      <c r="N9" s="12">
        <f t="shared" si="4"/>
        <v>456</v>
      </c>
      <c r="O9" s="6">
        <v>2</v>
      </c>
      <c r="P9" s="13">
        <f t="shared" si="5"/>
        <v>76</v>
      </c>
      <c r="Q9" s="3">
        <v>0</v>
      </c>
      <c r="R9" s="14">
        <f t="shared" si="6"/>
        <v>0</v>
      </c>
    </row>
    <row r="10" spans="2:18" x14ac:dyDescent="0.2">
      <c r="B10" s="1" t="s">
        <v>9</v>
      </c>
      <c r="C10" s="1"/>
      <c r="D10" s="10">
        <v>18</v>
      </c>
      <c r="E10" s="3">
        <v>4996</v>
      </c>
      <c r="F10" s="12">
        <f t="shared" si="0"/>
        <v>89928</v>
      </c>
      <c r="G10" s="6">
        <v>7175</v>
      </c>
      <c r="H10" s="13">
        <f t="shared" si="1"/>
        <v>129150</v>
      </c>
      <c r="I10" s="3">
        <v>6305</v>
      </c>
      <c r="J10" s="12">
        <f t="shared" si="2"/>
        <v>113490</v>
      </c>
      <c r="K10" s="6">
        <v>153</v>
      </c>
      <c r="L10" s="13">
        <f t="shared" si="3"/>
        <v>2754</v>
      </c>
      <c r="M10" s="3">
        <v>1200</v>
      </c>
      <c r="N10" s="12">
        <f t="shared" si="4"/>
        <v>21600</v>
      </c>
      <c r="O10" s="6">
        <v>262</v>
      </c>
      <c r="P10" s="13">
        <f t="shared" si="5"/>
        <v>4716</v>
      </c>
      <c r="Q10" s="3">
        <v>168</v>
      </c>
      <c r="R10" s="14">
        <f t="shared" si="6"/>
        <v>3024</v>
      </c>
    </row>
    <row r="11" spans="2:18" x14ac:dyDescent="0.2">
      <c r="B11" s="1" t="s">
        <v>10</v>
      </c>
      <c r="C11" s="1"/>
      <c r="D11" s="10">
        <v>859</v>
      </c>
      <c r="E11" s="3">
        <v>0</v>
      </c>
      <c r="F11" s="12">
        <f t="shared" si="0"/>
        <v>0</v>
      </c>
      <c r="G11" s="6">
        <v>0</v>
      </c>
      <c r="H11" s="13">
        <f t="shared" si="1"/>
        <v>0</v>
      </c>
      <c r="I11" s="3">
        <v>0</v>
      </c>
      <c r="J11" s="12">
        <f t="shared" si="2"/>
        <v>0</v>
      </c>
      <c r="K11" s="6">
        <v>0</v>
      </c>
      <c r="L11" s="13">
        <f t="shared" si="3"/>
        <v>0</v>
      </c>
      <c r="M11" s="3">
        <v>3</v>
      </c>
      <c r="N11" s="12">
        <f t="shared" si="4"/>
        <v>2577</v>
      </c>
      <c r="O11" s="6">
        <v>5</v>
      </c>
      <c r="P11" s="13">
        <f t="shared" si="5"/>
        <v>4295</v>
      </c>
      <c r="Q11" s="3">
        <v>0</v>
      </c>
      <c r="R11" s="14">
        <f t="shared" si="6"/>
        <v>0</v>
      </c>
    </row>
    <row r="12" spans="2:18" x14ac:dyDescent="0.2">
      <c r="B12" s="1" t="s">
        <v>11</v>
      </c>
      <c r="C12" s="1"/>
      <c r="D12" s="10">
        <v>513</v>
      </c>
      <c r="E12" s="3">
        <v>1470</v>
      </c>
      <c r="F12" s="12">
        <f t="shared" si="0"/>
        <v>754110</v>
      </c>
      <c r="G12" s="6">
        <v>1470</v>
      </c>
      <c r="H12" s="13">
        <f t="shared" si="1"/>
        <v>754110</v>
      </c>
      <c r="I12" s="3">
        <v>1470</v>
      </c>
      <c r="J12" s="12">
        <f t="shared" si="2"/>
        <v>754110</v>
      </c>
      <c r="K12" s="6">
        <v>2840</v>
      </c>
      <c r="L12" s="13">
        <f t="shared" si="3"/>
        <v>1456920</v>
      </c>
      <c r="M12" s="3">
        <v>2369</v>
      </c>
      <c r="N12" s="12">
        <f t="shared" si="4"/>
        <v>1215297</v>
      </c>
      <c r="O12" s="6">
        <v>3002</v>
      </c>
      <c r="P12" s="13">
        <f t="shared" si="5"/>
        <v>1540026</v>
      </c>
      <c r="Q12" s="3">
        <v>860</v>
      </c>
      <c r="R12" s="14">
        <f t="shared" si="6"/>
        <v>441180</v>
      </c>
    </row>
    <row r="13" spans="2:18" x14ac:dyDescent="0.2">
      <c r="B13" s="1" t="s">
        <v>12</v>
      </c>
      <c r="C13" s="1"/>
      <c r="D13" s="10">
        <v>3.7</v>
      </c>
      <c r="E13" s="3">
        <v>0</v>
      </c>
      <c r="F13" s="12">
        <f t="shared" si="0"/>
        <v>0</v>
      </c>
      <c r="G13" s="6">
        <v>0</v>
      </c>
      <c r="H13" s="13">
        <f t="shared" si="1"/>
        <v>0</v>
      </c>
      <c r="I13" s="3">
        <v>0</v>
      </c>
      <c r="J13" s="12">
        <f t="shared" si="2"/>
        <v>0</v>
      </c>
      <c r="K13" s="6">
        <v>1607</v>
      </c>
      <c r="L13" s="13">
        <f t="shared" si="3"/>
        <v>5945.9000000000005</v>
      </c>
      <c r="M13" s="3">
        <v>0</v>
      </c>
      <c r="N13" s="12">
        <f t="shared" si="4"/>
        <v>0</v>
      </c>
      <c r="O13" s="6">
        <v>0</v>
      </c>
      <c r="P13" s="13">
        <f t="shared" si="5"/>
        <v>0</v>
      </c>
      <c r="Q13" s="3">
        <v>0</v>
      </c>
      <c r="R13" s="14">
        <f t="shared" si="6"/>
        <v>0</v>
      </c>
    </row>
    <row r="14" spans="2:18" x14ac:dyDescent="0.2">
      <c r="B14" s="1" t="s">
        <v>13</v>
      </c>
      <c r="C14" s="1"/>
      <c r="D14" s="10">
        <v>8.74</v>
      </c>
      <c r="E14" s="3">
        <v>0</v>
      </c>
      <c r="F14" s="12">
        <f t="shared" si="0"/>
        <v>0</v>
      </c>
      <c r="G14" s="6">
        <v>0</v>
      </c>
      <c r="H14" s="13">
        <f t="shared" si="1"/>
        <v>0</v>
      </c>
      <c r="I14" s="3">
        <v>0</v>
      </c>
      <c r="J14" s="12">
        <f t="shared" si="2"/>
        <v>0</v>
      </c>
      <c r="K14" s="6">
        <v>0</v>
      </c>
      <c r="L14" s="13">
        <f t="shared" si="3"/>
        <v>0</v>
      </c>
      <c r="M14" s="3">
        <v>5</v>
      </c>
      <c r="N14" s="12">
        <f t="shared" si="4"/>
        <v>43.7</v>
      </c>
      <c r="O14" s="6">
        <v>6</v>
      </c>
      <c r="P14" s="13">
        <f t="shared" si="5"/>
        <v>52.44</v>
      </c>
      <c r="Q14" s="3">
        <v>2200</v>
      </c>
      <c r="R14" s="14">
        <f t="shared" si="6"/>
        <v>19228</v>
      </c>
    </row>
    <row r="15" spans="2:18" x14ac:dyDescent="0.2">
      <c r="B15" s="1" t="s">
        <v>36</v>
      </c>
      <c r="C15" s="1"/>
      <c r="D15" s="10">
        <v>1634</v>
      </c>
      <c r="E15" s="3">
        <v>0</v>
      </c>
      <c r="F15" s="12">
        <f t="shared" si="0"/>
        <v>0</v>
      </c>
      <c r="G15" s="6">
        <v>0</v>
      </c>
      <c r="H15" s="13">
        <f t="shared" si="1"/>
        <v>0</v>
      </c>
      <c r="I15" s="3">
        <v>0</v>
      </c>
      <c r="J15" s="12">
        <f t="shared" si="2"/>
        <v>0</v>
      </c>
      <c r="K15" s="6">
        <v>0</v>
      </c>
      <c r="L15" s="13">
        <f t="shared" si="3"/>
        <v>0</v>
      </c>
      <c r="M15" s="3">
        <v>0</v>
      </c>
      <c r="N15" s="12">
        <f t="shared" si="4"/>
        <v>0</v>
      </c>
      <c r="O15" s="6">
        <v>0</v>
      </c>
      <c r="P15" s="13">
        <f t="shared" si="5"/>
        <v>0</v>
      </c>
      <c r="Q15" s="3">
        <v>180</v>
      </c>
      <c r="R15" s="14">
        <f t="shared" si="6"/>
        <v>294120</v>
      </c>
    </row>
    <row r="16" spans="2:18" x14ac:dyDescent="0.2">
      <c r="B16" s="1" t="s">
        <v>14</v>
      </c>
      <c r="C16" s="1"/>
      <c r="D16" s="10">
        <v>50</v>
      </c>
      <c r="E16" s="3">
        <v>47</v>
      </c>
      <c r="F16" s="12">
        <f t="shared" si="0"/>
        <v>2350</v>
      </c>
      <c r="G16" s="6">
        <v>47</v>
      </c>
      <c r="H16" s="13">
        <f t="shared" si="1"/>
        <v>2350</v>
      </c>
      <c r="I16" s="3">
        <v>47</v>
      </c>
      <c r="J16" s="12">
        <f t="shared" si="2"/>
        <v>2350</v>
      </c>
      <c r="K16" s="6">
        <v>5</v>
      </c>
      <c r="L16" s="13">
        <f t="shared" si="3"/>
        <v>250</v>
      </c>
      <c r="M16" s="3">
        <v>0</v>
      </c>
      <c r="N16" s="12">
        <f t="shared" si="4"/>
        <v>0</v>
      </c>
      <c r="O16" s="6">
        <v>0</v>
      </c>
      <c r="P16" s="13">
        <f t="shared" si="5"/>
        <v>0</v>
      </c>
      <c r="Q16" s="3">
        <v>0</v>
      </c>
      <c r="R16" s="14">
        <f t="shared" si="6"/>
        <v>0</v>
      </c>
    </row>
    <row r="17" spans="2:18" x14ac:dyDescent="0.2">
      <c r="B17" s="1" t="s">
        <v>23</v>
      </c>
      <c r="C17" s="1"/>
      <c r="D17" s="10">
        <v>10</v>
      </c>
      <c r="E17" s="3">
        <v>0</v>
      </c>
      <c r="F17" s="12">
        <f t="shared" si="0"/>
        <v>0</v>
      </c>
      <c r="G17" s="6">
        <v>0</v>
      </c>
      <c r="H17" s="13">
        <f t="shared" si="1"/>
        <v>0</v>
      </c>
      <c r="I17" s="3">
        <v>0</v>
      </c>
      <c r="J17" s="12">
        <f t="shared" si="2"/>
        <v>0</v>
      </c>
      <c r="K17" s="6">
        <v>329</v>
      </c>
      <c r="L17" s="13">
        <f t="shared" si="3"/>
        <v>3290</v>
      </c>
      <c r="M17" s="3">
        <v>0</v>
      </c>
      <c r="N17" s="12">
        <f t="shared" si="4"/>
        <v>0</v>
      </c>
      <c r="O17" s="6">
        <v>0</v>
      </c>
      <c r="P17" s="13">
        <f t="shared" si="5"/>
        <v>0</v>
      </c>
      <c r="Q17" s="3">
        <v>0</v>
      </c>
      <c r="R17" s="14">
        <f t="shared" si="6"/>
        <v>0</v>
      </c>
    </row>
    <row r="18" spans="2:18" x14ac:dyDescent="0.2">
      <c r="B18" s="1" t="s">
        <v>15</v>
      </c>
      <c r="C18" s="1"/>
      <c r="D18" s="10">
        <v>11</v>
      </c>
      <c r="E18" s="3">
        <v>632</v>
      </c>
      <c r="F18" s="12">
        <f t="shared" si="0"/>
        <v>6952</v>
      </c>
      <c r="G18" s="6">
        <v>912</v>
      </c>
      <c r="H18" s="13">
        <f t="shared" si="1"/>
        <v>10032</v>
      </c>
      <c r="I18" s="3">
        <v>885</v>
      </c>
      <c r="J18" s="12">
        <f t="shared" si="2"/>
        <v>9735</v>
      </c>
      <c r="K18" s="6">
        <v>1025</v>
      </c>
      <c r="L18" s="13">
        <f t="shared" si="3"/>
        <v>11275</v>
      </c>
      <c r="M18" s="3">
        <v>2366</v>
      </c>
      <c r="N18" s="12">
        <f>M18*D18</f>
        <v>26026</v>
      </c>
      <c r="O18" s="6">
        <v>4901</v>
      </c>
      <c r="P18" s="13">
        <f t="shared" si="5"/>
        <v>53911</v>
      </c>
      <c r="Q18" s="3">
        <v>17</v>
      </c>
      <c r="R18" s="14">
        <f t="shared" si="6"/>
        <v>187</v>
      </c>
    </row>
    <row r="19" spans="2:18" x14ac:dyDescent="0.2">
      <c r="B19" s="1" t="s">
        <v>16</v>
      </c>
      <c r="C19" s="1"/>
      <c r="D19" s="10">
        <v>4478</v>
      </c>
      <c r="E19" s="3">
        <v>2</v>
      </c>
      <c r="F19" s="12">
        <f t="shared" si="0"/>
        <v>8956</v>
      </c>
      <c r="G19" s="6">
        <v>2</v>
      </c>
      <c r="H19" s="13">
        <f t="shared" si="1"/>
        <v>8956</v>
      </c>
      <c r="I19" s="3">
        <v>10</v>
      </c>
      <c r="J19" s="12">
        <f t="shared" si="2"/>
        <v>44780</v>
      </c>
      <c r="K19" s="6">
        <v>2</v>
      </c>
      <c r="L19" s="13">
        <f t="shared" si="3"/>
        <v>8956</v>
      </c>
      <c r="M19" s="3">
        <v>0</v>
      </c>
      <c r="N19" s="12">
        <f t="shared" si="4"/>
        <v>0</v>
      </c>
      <c r="O19" s="6">
        <v>0</v>
      </c>
      <c r="P19" s="13">
        <f t="shared" si="5"/>
        <v>0</v>
      </c>
      <c r="Q19" s="3">
        <v>0</v>
      </c>
      <c r="R19" s="14">
        <f t="shared" si="6"/>
        <v>0</v>
      </c>
    </row>
    <row r="20" spans="2:18" x14ac:dyDescent="0.2">
      <c r="B20" s="1" t="s">
        <v>17</v>
      </c>
      <c r="C20" s="1"/>
      <c r="D20" s="10">
        <v>250</v>
      </c>
      <c r="E20" s="3">
        <v>2700</v>
      </c>
      <c r="F20" s="12">
        <f t="shared" si="0"/>
        <v>675000</v>
      </c>
      <c r="G20" s="6">
        <v>3873</v>
      </c>
      <c r="H20" s="13">
        <f t="shared" si="1"/>
        <v>968250</v>
      </c>
      <c r="I20" s="3">
        <v>3441</v>
      </c>
      <c r="J20" s="12">
        <f t="shared" si="2"/>
        <v>860250</v>
      </c>
      <c r="K20" s="6">
        <v>784</v>
      </c>
      <c r="L20" s="13">
        <f t="shared" si="3"/>
        <v>196000</v>
      </c>
      <c r="M20" s="3">
        <v>2521</v>
      </c>
      <c r="N20" s="12">
        <f>M20*D20</f>
        <v>630250</v>
      </c>
      <c r="O20" s="6">
        <v>3747</v>
      </c>
      <c r="P20" s="13">
        <f t="shared" si="5"/>
        <v>936750</v>
      </c>
      <c r="Q20" s="3">
        <v>90</v>
      </c>
      <c r="R20" s="14">
        <f t="shared" si="6"/>
        <v>22500</v>
      </c>
    </row>
    <row r="21" spans="2:18" x14ac:dyDescent="0.2">
      <c r="B21" s="1" t="s">
        <v>18</v>
      </c>
      <c r="C21" s="1"/>
      <c r="D21" s="10">
        <v>479</v>
      </c>
      <c r="E21" s="3">
        <v>2</v>
      </c>
      <c r="F21" s="12">
        <f t="shared" si="0"/>
        <v>958</v>
      </c>
      <c r="G21" s="6">
        <v>2</v>
      </c>
      <c r="H21" s="13">
        <f t="shared" si="1"/>
        <v>958</v>
      </c>
      <c r="I21" s="3">
        <v>2</v>
      </c>
      <c r="J21" s="12">
        <f t="shared" si="2"/>
        <v>958</v>
      </c>
      <c r="K21" s="6">
        <v>0</v>
      </c>
      <c r="L21" s="13">
        <f t="shared" si="3"/>
        <v>0</v>
      </c>
      <c r="M21" s="3">
        <v>0</v>
      </c>
      <c r="N21" s="12">
        <f t="shared" si="4"/>
        <v>0</v>
      </c>
      <c r="O21" s="6">
        <v>0</v>
      </c>
      <c r="P21" s="13">
        <f t="shared" si="5"/>
        <v>0</v>
      </c>
      <c r="Q21" s="3">
        <v>0</v>
      </c>
      <c r="R21" s="14">
        <f t="shared" si="6"/>
        <v>0</v>
      </c>
    </row>
    <row r="22" spans="2:18" x14ac:dyDescent="0.2">
      <c r="B22" s="1" t="s">
        <v>37</v>
      </c>
      <c r="C22" s="1"/>
      <c r="D22" s="10">
        <v>41</v>
      </c>
      <c r="E22" s="3">
        <v>0</v>
      </c>
      <c r="F22" s="12">
        <f t="shared" si="0"/>
        <v>0</v>
      </c>
      <c r="G22" s="6">
        <v>0</v>
      </c>
      <c r="H22" s="13">
        <f t="shared" si="1"/>
        <v>0</v>
      </c>
      <c r="I22" s="3">
        <v>0</v>
      </c>
      <c r="J22" s="12">
        <f t="shared" si="2"/>
        <v>0</v>
      </c>
      <c r="K22" s="6">
        <v>0</v>
      </c>
      <c r="L22" s="13">
        <f t="shared" si="3"/>
        <v>0</v>
      </c>
      <c r="M22" s="3">
        <v>0</v>
      </c>
      <c r="N22" s="12">
        <f t="shared" si="4"/>
        <v>0</v>
      </c>
      <c r="O22" s="6">
        <v>0</v>
      </c>
      <c r="P22" s="13">
        <f t="shared" si="5"/>
        <v>0</v>
      </c>
      <c r="Q22" s="3">
        <v>840</v>
      </c>
      <c r="R22" s="14">
        <f t="shared" si="6"/>
        <v>34440</v>
      </c>
    </row>
    <row r="23" spans="2:18" x14ac:dyDescent="0.2">
      <c r="B23" s="1" t="s">
        <v>24</v>
      </c>
      <c r="C23" s="1"/>
      <c r="D23" s="10">
        <v>3</v>
      </c>
      <c r="E23" s="3">
        <v>0</v>
      </c>
      <c r="F23" s="12">
        <f t="shared" si="0"/>
        <v>0</v>
      </c>
      <c r="G23" s="6">
        <v>0</v>
      </c>
      <c r="H23" s="13">
        <f t="shared" si="1"/>
        <v>0</v>
      </c>
      <c r="I23" s="3">
        <v>0</v>
      </c>
      <c r="J23" s="12">
        <f t="shared" si="2"/>
        <v>0</v>
      </c>
      <c r="K23" s="6">
        <v>2450</v>
      </c>
      <c r="L23" s="13">
        <f t="shared" si="3"/>
        <v>7350</v>
      </c>
      <c r="M23" s="3">
        <v>0</v>
      </c>
      <c r="N23" s="12">
        <f t="shared" si="4"/>
        <v>0</v>
      </c>
      <c r="O23" s="6">
        <v>0</v>
      </c>
      <c r="P23" s="13">
        <f t="shared" si="5"/>
        <v>0</v>
      </c>
      <c r="Q23" s="3">
        <v>0</v>
      </c>
      <c r="R23" s="14">
        <f t="shared" si="6"/>
        <v>0</v>
      </c>
    </row>
    <row r="24" spans="2:18" x14ac:dyDescent="0.2">
      <c r="B24" s="1" t="s">
        <v>19</v>
      </c>
      <c r="C24" s="1"/>
      <c r="D24" s="10">
        <v>22378</v>
      </c>
      <c r="E24" s="3">
        <v>0</v>
      </c>
      <c r="F24" s="12">
        <f t="shared" si="0"/>
        <v>0</v>
      </c>
      <c r="G24" s="6">
        <v>0</v>
      </c>
      <c r="H24" s="13">
        <f t="shared" si="1"/>
        <v>0</v>
      </c>
      <c r="I24" s="3">
        <v>0</v>
      </c>
      <c r="J24" s="12">
        <f t="shared" si="2"/>
        <v>0</v>
      </c>
      <c r="K24" s="6">
        <v>10</v>
      </c>
      <c r="L24" s="13">
        <f t="shared" si="3"/>
        <v>223780</v>
      </c>
      <c r="M24" s="3">
        <v>0</v>
      </c>
      <c r="N24" s="12">
        <f t="shared" si="4"/>
        <v>0</v>
      </c>
      <c r="O24" s="6">
        <v>0</v>
      </c>
      <c r="P24" s="13">
        <f t="shared" si="5"/>
        <v>0</v>
      </c>
      <c r="Q24" s="3">
        <v>0</v>
      </c>
      <c r="R24" s="14">
        <f t="shared" si="6"/>
        <v>0</v>
      </c>
    </row>
    <row r="25" spans="2:18" x14ac:dyDescent="0.2">
      <c r="B25" s="1" t="s">
        <v>25</v>
      </c>
      <c r="C25" s="1"/>
      <c r="D25" s="10">
        <v>3.7</v>
      </c>
      <c r="E25" s="3">
        <v>0</v>
      </c>
      <c r="F25" s="12">
        <f t="shared" si="0"/>
        <v>0</v>
      </c>
      <c r="G25" s="6">
        <v>0</v>
      </c>
      <c r="H25" s="13">
        <f t="shared" si="1"/>
        <v>0</v>
      </c>
      <c r="I25" s="3">
        <v>0</v>
      </c>
      <c r="J25" s="12">
        <f t="shared" si="2"/>
        <v>0</v>
      </c>
      <c r="K25" s="6">
        <v>22220</v>
      </c>
      <c r="L25" s="13">
        <f t="shared" si="3"/>
        <v>82214</v>
      </c>
      <c r="M25" s="3">
        <v>0</v>
      </c>
      <c r="N25" s="12">
        <f t="shared" si="4"/>
        <v>0</v>
      </c>
      <c r="O25" s="6">
        <v>0</v>
      </c>
      <c r="P25" s="13">
        <f t="shared" si="5"/>
        <v>0</v>
      </c>
      <c r="Q25" s="3">
        <v>0</v>
      </c>
      <c r="R25" s="14">
        <f t="shared" si="6"/>
        <v>0</v>
      </c>
    </row>
    <row r="26" spans="2:18" x14ac:dyDescent="0.2">
      <c r="B26" s="1" t="s">
        <v>20</v>
      </c>
      <c r="C26" s="1"/>
      <c r="D26" s="10">
        <v>2231</v>
      </c>
      <c r="E26" s="3">
        <v>0</v>
      </c>
      <c r="F26" s="12">
        <f t="shared" si="0"/>
        <v>0</v>
      </c>
      <c r="G26" s="6">
        <v>0</v>
      </c>
      <c r="H26" s="13">
        <f t="shared" si="1"/>
        <v>0</v>
      </c>
      <c r="I26" s="3">
        <v>0</v>
      </c>
      <c r="J26" s="12">
        <f t="shared" si="2"/>
        <v>0</v>
      </c>
      <c r="K26" s="6">
        <v>68</v>
      </c>
      <c r="L26" s="13">
        <f t="shared" si="3"/>
        <v>151708</v>
      </c>
      <c r="M26" s="3">
        <v>0</v>
      </c>
      <c r="N26" s="12">
        <f t="shared" si="4"/>
        <v>0</v>
      </c>
      <c r="O26" s="6">
        <v>0</v>
      </c>
      <c r="P26" s="13">
        <f t="shared" si="5"/>
        <v>0</v>
      </c>
      <c r="Q26" s="3">
        <v>0</v>
      </c>
      <c r="R26" s="14">
        <f t="shared" si="6"/>
        <v>0</v>
      </c>
    </row>
    <row r="27" spans="2:18" x14ac:dyDescent="0.2">
      <c r="B27" s="1" t="s">
        <v>26</v>
      </c>
      <c r="C27" s="1"/>
      <c r="D27" s="10">
        <v>99</v>
      </c>
      <c r="E27" s="3">
        <v>0</v>
      </c>
      <c r="F27" s="12">
        <f t="shared" si="0"/>
        <v>0</v>
      </c>
      <c r="G27" s="6">
        <v>0</v>
      </c>
      <c r="H27" s="13">
        <f t="shared" si="1"/>
        <v>0</v>
      </c>
      <c r="I27" s="3">
        <v>0</v>
      </c>
      <c r="J27" s="12">
        <f t="shared" si="2"/>
        <v>0</v>
      </c>
      <c r="K27" s="6">
        <v>25</v>
      </c>
      <c r="L27" s="13">
        <f t="shared" si="3"/>
        <v>2475</v>
      </c>
      <c r="M27" s="3">
        <v>61</v>
      </c>
      <c r="N27" s="12">
        <f>M27*D27</f>
        <v>6039</v>
      </c>
      <c r="O27" s="6">
        <v>125</v>
      </c>
      <c r="P27" s="13">
        <f t="shared" si="5"/>
        <v>12375</v>
      </c>
      <c r="Q27" s="3">
        <v>0</v>
      </c>
      <c r="R27" s="14">
        <f t="shared" si="6"/>
        <v>0</v>
      </c>
    </row>
    <row r="28" spans="2:18" x14ac:dyDescent="0.2">
      <c r="B28" s="1" t="s">
        <v>21</v>
      </c>
      <c r="C28" s="1"/>
      <c r="D28" s="10">
        <v>1081</v>
      </c>
      <c r="E28" s="3">
        <v>5</v>
      </c>
      <c r="F28" s="12">
        <f t="shared" si="0"/>
        <v>5405</v>
      </c>
      <c r="G28" s="6">
        <v>5</v>
      </c>
      <c r="H28" s="13">
        <f t="shared" si="1"/>
        <v>5405</v>
      </c>
      <c r="I28" s="3">
        <v>5</v>
      </c>
      <c r="J28" s="12">
        <f t="shared" si="2"/>
        <v>5405</v>
      </c>
      <c r="K28" s="6">
        <v>0</v>
      </c>
      <c r="L28" s="13">
        <f t="shared" si="3"/>
        <v>0</v>
      </c>
      <c r="M28" s="3">
        <v>0</v>
      </c>
      <c r="N28" s="12">
        <f t="shared" si="4"/>
        <v>0</v>
      </c>
      <c r="O28" s="6">
        <v>0</v>
      </c>
      <c r="P28" s="13">
        <f t="shared" si="5"/>
        <v>0</v>
      </c>
      <c r="Q28" s="3">
        <v>0</v>
      </c>
      <c r="R28" s="14">
        <f t="shared" si="6"/>
        <v>0</v>
      </c>
    </row>
    <row r="29" spans="2:18" x14ac:dyDescent="0.2">
      <c r="B29" s="1" t="s">
        <v>27</v>
      </c>
      <c r="C29" s="1"/>
      <c r="D29" s="10">
        <v>71</v>
      </c>
      <c r="E29" s="3">
        <v>0</v>
      </c>
      <c r="F29" s="12">
        <f t="shared" si="0"/>
        <v>0</v>
      </c>
      <c r="G29" s="6">
        <v>0</v>
      </c>
      <c r="H29" s="13">
        <f t="shared" si="1"/>
        <v>0</v>
      </c>
      <c r="I29" s="3">
        <v>0</v>
      </c>
      <c r="J29" s="12">
        <f t="shared" si="2"/>
        <v>0</v>
      </c>
      <c r="K29" s="6">
        <v>1388</v>
      </c>
      <c r="L29" s="13">
        <f t="shared" si="3"/>
        <v>98548</v>
      </c>
      <c r="M29" s="3">
        <v>37</v>
      </c>
      <c r="N29" s="12">
        <f t="shared" si="4"/>
        <v>2627</v>
      </c>
      <c r="O29" s="6">
        <v>53</v>
      </c>
      <c r="P29" s="13">
        <f t="shared" si="5"/>
        <v>3763</v>
      </c>
      <c r="Q29" s="3">
        <v>0</v>
      </c>
      <c r="R29" s="14">
        <f t="shared" si="6"/>
        <v>0</v>
      </c>
    </row>
    <row r="31" spans="2:18" x14ac:dyDescent="0.2">
      <c r="B31" s="1" t="s">
        <v>28</v>
      </c>
      <c r="C31" s="1"/>
      <c r="D31" s="1"/>
      <c r="E31" s="1">
        <v>0.85</v>
      </c>
      <c r="F31" s="1"/>
      <c r="G31" s="1">
        <v>0.85</v>
      </c>
      <c r="H31" s="1"/>
      <c r="I31" s="1">
        <v>0.85</v>
      </c>
      <c r="J31" s="1"/>
      <c r="K31" s="1">
        <v>0.24</v>
      </c>
      <c r="L31" s="1"/>
      <c r="M31" s="1">
        <v>0.35</v>
      </c>
      <c r="N31" s="1"/>
      <c r="O31" s="1">
        <v>0.55000000000000004</v>
      </c>
      <c r="P31" s="1"/>
      <c r="Q31" t="s">
        <v>38</v>
      </c>
    </row>
    <row r="32" spans="2:18" x14ac:dyDescent="0.2">
      <c r="B32" s="1" t="s">
        <v>29</v>
      </c>
      <c r="C32" s="1"/>
      <c r="D32" s="1"/>
      <c r="E32" s="1">
        <v>60</v>
      </c>
      <c r="F32" s="1"/>
      <c r="G32" s="1">
        <v>60</v>
      </c>
      <c r="H32" s="1"/>
      <c r="I32" s="1">
        <v>60</v>
      </c>
      <c r="J32" s="1"/>
      <c r="K32" s="1">
        <v>30</v>
      </c>
      <c r="L32" s="1"/>
      <c r="M32" s="1">
        <v>25</v>
      </c>
      <c r="N32" s="1"/>
      <c r="O32" s="1">
        <v>30</v>
      </c>
      <c r="P32" s="1"/>
      <c r="Q32" s="1">
        <v>25</v>
      </c>
    </row>
    <row r="33" spans="2:20" x14ac:dyDescent="0.2">
      <c r="B33" s="1" t="s">
        <v>30</v>
      </c>
      <c r="C33" s="1"/>
      <c r="D33" s="1"/>
      <c r="E33">
        <f>24*365*E32*E31</f>
        <v>446760</v>
      </c>
      <c r="G33">
        <f t="shared" ref="G33:O33" si="7">24*365*G32*G31</f>
        <v>446760</v>
      </c>
      <c r="I33">
        <f t="shared" si="7"/>
        <v>446760</v>
      </c>
      <c r="K33">
        <f t="shared" si="7"/>
        <v>63072</v>
      </c>
      <c r="M33">
        <f t="shared" si="7"/>
        <v>76650</v>
      </c>
      <c r="O33">
        <f t="shared" si="7"/>
        <v>144540</v>
      </c>
      <c r="Q33">
        <v>18250</v>
      </c>
    </row>
    <row r="35" spans="2:20" x14ac:dyDescent="0.2">
      <c r="B35" s="1" t="s">
        <v>31</v>
      </c>
      <c r="C35" s="1"/>
      <c r="D35" s="1"/>
    </row>
    <row r="36" spans="2:20" x14ac:dyDescent="0.2">
      <c r="B36" s="1"/>
      <c r="C36" s="1"/>
      <c r="D36" s="1"/>
      <c r="E36" s="32" t="s">
        <v>0</v>
      </c>
      <c r="F36" s="32"/>
      <c r="G36" s="31" t="s">
        <v>1</v>
      </c>
      <c r="H36" s="31"/>
      <c r="I36" s="32" t="s">
        <v>35</v>
      </c>
      <c r="J36" s="32"/>
      <c r="K36" s="31" t="s">
        <v>2</v>
      </c>
      <c r="L36" s="31"/>
      <c r="M36" s="32" t="s">
        <v>3</v>
      </c>
      <c r="N36" s="32"/>
      <c r="O36" s="31" t="s">
        <v>4</v>
      </c>
      <c r="P36" s="31"/>
      <c r="Q36" s="32" t="s">
        <v>39</v>
      </c>
      <c r="R36" s="32"/>
      <c r="S36" s="5" t="s">
        <v>54</v>
      </c>
      <c r="T36" s="2" t="s">
        <v>55</v>
      </c>
    </row>
    <row r="37" spans="2:20" x14ac:dyDescent="0.2">
      <c r="B37" s="1"/>
      <c r="C37" s="1"/>
      <c r="D37" s="1" t="s">
        <v>40</v>
      </c>
      <c r="E37" s="2" t="s">
        <v>41</v>
      </c>
      <c r="F37" s="2" t="s">
        <v>0</v>
      </c>
      <c r="G37" s="5" t="s">
        <v>41</v>
      </c>
      <c r="H37" s="5" t="s">
        <v>1</v>
      </c>
      <c r="I37" s="2" t="s">
        <v>41</v>
      </c>
      <c r="J37" s="2" t="s">
        <v>35</v>
      </c>
      <c r="K37" s="5" t="s">
        <v>41</v>
      </c>
      <c r="L37" s="5" t="s">
        <v>2</v>
      </c>
      <c r="M37" s="2" t="s">
        <v>41</v>
      </c>
      <c r="N37" s="2" t="s">
        <v>3</v>
      </c>
      <c r="O37" s="5" t="s">
        <v>41</v>
      </c>
      <c r="P37" s="5" t="s">
        <v>4</v>
      </c>
      <c r="Q37" s="2" t="s">
        <v>41</v>
      </c>
      <c r="R37" s="11" t="s">
        <v>39</v>
      </c>
      <c r="S37" s="5" t="s">
        <v>44</v>
      </c>
      <c r="T37" s="2" t="s">
        <v>46</v>
      </c>
    </row>
    <row r="38" spans="2:20" x14ac:dyDescent="0.2">
      <c r="B38" s="1" t="s">
        <v>34</v>
      </c>
      <c r="C38" s="1"/>
      <c r="D38" s="10">
        <v>9</v>
      </c>
      <c r="E38" s="4">
        <f t="shared" ref="E38:O53" si="8">E4*1000/E$33</f>
        <v>82.946100814755127</v>
      </c>
      <c r="F38" s="14">
        <f>E38*D38</f>
        <v>746.51490733279616</v>
      </c>
      <c r="G38" s="8">
        <f t="shared" si="8"/>
        <v>120.54794520547945</v>
      </c>
      <c r="H38" s="15">
        <f>G38*D38</f>
        <v>1084.9315068493152</v>
      </c>
      <c r="I38" s="4">
        <f t="shared" si="8"/>
        <v>138.56656817978333</v>
      </c>
      <c r="J38" s="14">
        <f>I38*D38</f>
        <v>1247.0991136180501</v>
      </c>
      <c r="K38" s="8">
        <f t="shared" si="8"/>
        <v>809.05948756976159</v>
      </c>
      <c r="L38" s="15">
        <f>K38*D38</f>
        <v>7281.5353881278543</v>
      </c>
      <c r="M38" s="4">
        <f t="shared" si="8"/>
        <v>1675.7990867579908</v>
      </c>
      <c r="N38" s="14">
        <f>M38*D38</f>
        <v>15082.191780821917</v>
      </c>
      <c r="O38" s="8">
        <f t="shared" si="8"/>
        <v>1791.732392417324</v>
      </c>
      <c r="P38" s="15">
        <f>O38*D38</f>
        <v>16125.591531755916</v>
      </c>
      <c r="Q38" s="4">
        <f>Q4*1000/$Q$33</f>
        <v>31.561643835616437</v>
      </c>
      <c r="R38" s="16">
        <f>Q38*D38</f>
        <v>284.05479452054794</v>
      </c>
      <c r="S38" s="8"/>
      <c r="T38" s="4"/>
    </row>
    <row r="39" spans="2:20" x14ac:dyDescent="0.2">
      <c r="B39" s="1" t="s">
        <v>5</v>
      </c>
      <c r="C39" s="10"/>
      <c r="D39" s="10">
        <v>3.5</v>
      </c>
      <c r="E39" s="4">
        <f t="shared" si="8"/>
        <v>516.04664696929001</v>
      </c>
      <c r="F39" s="14">
        <f t="shared" ref="F39:F64" si="9">E39*D39</f>
        <v>1806.163264392515</v>
      </c>
      <c r="G39" s="8">
        <f t="shared" si="8"/>
        <v>1203.6082012713762</v>
      </c>
      <c r="H39" s="15">
        <f t="shared" ref="H39:H64" si="10">G39*D39</f>
        <v>4212.6287044498167</v>
      </c>
      <c r="I39" s="4">
        <f t="shared" si="8"/>
        <v>1254.698272002865</v>
      </c>
      <c r="J39" s="14">
        <f t="shared" ref="J39:J64" si="11">I39*D39</f>
        <v>4391.4439520100277</v>
      </c>
      <c r="K39" s="8">
        <f t="shared" si="8"/>
        <v>298.32572298325721</v>
      </c>
      <c r="L39" s="15">
        <f t="shared" ref="L39:L64" si="12">K39*D39</f>
        <v>1044.1400304414003</v>
      </c>
      <c r="M39" s="4">
        <f t="shared" si="8"/>
        <v>5144.2009132420089</v>
      </c>
      <c r="N39" s="14">
        <f t="shared" ref="N39:N64" si="13">M39*D39</f>
        <v>18004.703196347033</v>
      </c>
      <c r="O39" s="8">
        <f t="shared" si="8"/>
        <v>0</v>
      </c>
      <c r="P39" s="15">
        <f t="shared" ref="P39:P64" si="14">O39*D39</f>
        <v>0</v>
      </c>
      <c r="Q39" s="4">
        <f t="shared" ref="Q39:Q64" si="15">Q5*1000/$Q$33</f>
        <v>0</v>
      </c>
      <c r="R39" s="16">
        <f t="shared" ref="R39:R64" si="16">Q39*D39</f>
        <v>0</v>
      </c>
      <c r="S39" s="8"/>
      <c r="T39" s="4"/>
    </row>
    <row r="40" spans="2:20" x14ac:dyDescent="0.2">
      <c r="B40" s="1" t="s">
        <v>6</v>
      </c>
      <c r="C40" s="10"/>
      <c r="D40" s="10">
        <v>9</v>
      </c>
      <c r="E40" s="4">
        <f t="shared" si="8"/>
        <v>0</v>
      </c>
      <c r="F40" s="14">
        <f t="shared" si="9"/>
        <v>0</v>
      </c>
      <c r="G40" s="8">
        <f t="shared" si="8"/>
        <v>0</v>
      </c>
      <c r="H40" s="15">
        <f t="shared" si="10"/>
        <v>0</v>
      </c>
      <c r="I40" s="4">
        <f t="shared" si="8"/>
        <v>0</v>
      </c>
      <c r="J40" s="14">
        <f t="shared" si="11"/>
        <v>0</v>
      </c>
      <c r="K40" s="8">
        <f t="shared" si="8"/>
        <v>0.69761542364282092</v>
      </c>
      <c r="L40" s="15">
        <f t="shared" si="12"/>
        <v>6.2785388127853885</v>
      </c>
      <c r="M40" s="4">
        <f t="shared" si="8"/>
        <v>118.19960861056751</v>
      </c>
      <c r="N40" s="14">
        <f t="shared" si="13"/>
        <v>1063.7964774951076</v>
      </c>
      <c r="O40" s="8">
        <f t="shared" si="8"/>
        <v>69.648540196485399</v>
      </c>
      <c r="P40" s="15">
        <f t="shared" si="14"/>
        <v>626.83686176836864</v>
      </c>
      <c r="Q40" s="4">
        <f t="shared" si="15"/>
        <v>75.61643835616438</v>
      </c>
      <c r="R40" s="16">
        <f t="shared" si="16"/>
        <v>680.54794520547944</v>
      </c>
      <c r="S40" s="8"/>
      <c r="T40" s="4"/>
    </row>
    <row r="41" spans="2:20" x14ac:dyDescent="0.2">
      <c r="B41" s="1" t="s">
        <v>47</v>
      </c>
      <c r="C41" s="10">
        <v>326</v>
      </c>
      <c r="D41" s="10">
        <v>364</v>
      </c>
      <c r="E41" s="4">
        <f t="shared" si="8"/>
        <v>0</v>
      </c>
      <c r="F41" s="14">
        <f t="shared" si="9"/>
        <v>0</v>
      </c>
      <c r="G41" s="8">
        <f t="shared" si="8"/>
        <v>0</v>
      </c>
      <c r="H41" s="15">
        <f t="shared" si="10"/>
        <v>0</v>
      </c>
      <c r="I41" s="4">
        <f t="shared" si="8"/>
        <v>0</v>
      </c>
      <c r="J41" s="14">
        <f t="shared" si="11"/>
        <v>0</v>
      </c>
      <c r="K41" s="8">
        <f t="shared" si="8"/>
        <v>0</v>
      </c>
      <c r="L41" s="15">
        <f t="shared" si="12"/>
        <v>0</v>
      </c>
      <c r="M41" s="4">
        <f t="shared" si="8"/>
        <v>0.56099151989562945</v>
      </c>
      <c r="N41" s="14">
        <f>M41*C41</f>
        <v>182.88323548597521</v>
      </c>
      <c r="O41" s="8">
        <f t="shared" si="8"/>
        <v>1.0931230109312302</v>
      </c>
      <c r="P41" s="15">
        <f t="shared" si="14"/>
        <v>397.89677597896781</v>
      </c>
      <c r="Q41" s="4">
        <f t="shared" si="15"/>
        <v>0</v>
      </c>
      <c r="R41" s="16">
        <f t="shared" si="16"/>
        <v>0</v>
      </c>
      <c r="S41" s="8"/>
      <c r="T41" s="4"/>
    </row>
    <row r="42" spans="2:20" x14ac:dyDescent="0.2">
      <c r="B42" s="1" t="s">
        <v>7</v>
      </c>
      <c r="C42" s="10"/>
      <c r="D42" s="10">
        <v>7</v>
      </c>
      <c r="E42" s="4">
        <f t="shared" si="8"/>
        <v>0.22383382576775002</v>
      </c>
      <c r="F42" s="14">
        <f t="shared" si="9"/>
        <v>1.56683678037425</v>
      </c>
      <c r="G42" s="8">
        <f t="shared" si="8"/>
        <v>0.22383382576775002</v>
      </c>
      <c r="H42" s="15">
        <f t="shared" si="10"/>
        <v>1.56683678037425</v>
      </c>
      <c r="I42" s="4">
        <f t="shared" si="8"/>
        <v>0.22383382576775002</v>
      </c>
      <c r="J42" s="14">
        <f t="shared" si="11"/>
        <v>1.56683678037425</v>
      </c>
      <c r="K42" s="8">
        <f t="shared" si="8"/>
        <v>178.89079147640791</v>
      </c>
      <c r="L42" s="15">
        <f t="shared" si="12"/>
        <v>1252.2355403348554</v>
      </c>
      <c r="M42" s="4">
        <f t="shared" si="8"/>
        <v>42.022178734507499</v>
      </c>
      <c r="N42" s="14">
        <f t="shared" si="13"/>
        <v>294.15525114155247</v>
      </c>
      <c r="O42" s="8">
        <f t="shared" si="8"/>
        <v>6.9392555693925555</v>
      </c>
      <c r="P42" s="15">
        <f t="shared" si="14"/>
        <v>48.574788985747887</v>
      </c>
      <c r="Q42" s="4">
        <f t="shared" si="15"/>
        <v>80</v>
      </c>
      <c r="R42" s="16">
        <f t="shared" si="16"/>
        <v>560</v>
      </c>
      <c r="S42" s="8"/>
      <c r="T42" s="4"/>
    </row>
    <row r="43" spans="2:20" x14ac:dyDescent="0.2">
      <c r="B43" s="1" t="s">
        <v>8</v>
      </c>
      <c r="C43" s="10"/>
      <c r="D43" s="10">
        <v>38</v>
      </c>
      <c r="E43" s="4">
        <f t="shared" si="8"/>
        <v>0</v>
      </c>
      <c r="F43" s="14">
        <f t="shared" si="9"/>
        <v>0</v>
      </c>
      <c r="G43" s="8">
        <f t="shared" si="8"/>
        <v>0</v>
      </c>
      <c r="H43" s="15">
        <f t="shared" si="10"/>
        <v>0</v>
      </c>
      <c r="I43" s="4">
        <f t="shared" si="8"/>
        <v>0</v>
      </c>
      <c r="J43" s="14">
        <f t="shared" si="11"/>
        <v>0</v>
      </c>
      <c r="K43" s="8">
        <f t="shared" si="8"/>
        <v>0</v>
      </c>
      <c r="L43" s="15">
        <f t="shared" si="12"/>
        <v>0</v>
      </c>
      <c r="M43" s="4">
        <f t="shared" si="8"/>
        <v>0.15655577299412915</v>
      </c>
      <c r="N43" s="14">
        <f t="shared" si="13"/>
        <v>5.9491193737769077</v>
      </c>
      <c r="O43" s="8">
        <f t="shared" si="8"/>
        <v>1.3837000138370002E-2</v>
      </c>
      <c r="P43" s="15">
        <f t="shared" si="14"/>
        <v>0.52580600525806009</v>
      </c>
      <c r="Q43" s="4">
        <f t="shared" si="15"/>
        <v>0</v>
      </c>
      <c r="R43" s="16">
        <f t="shared" si="16"/>
        <v>0</v>
      </c>
      <c r="S43" s="8"/>
      <c r="T43" s="4"/>
    </row>
    <row r="44" spans="2:20" x14ac:dyDescent="0.2">
      <c r="B44" s="1" t="s">
        <v>9</v>
      </c>
      <c r="C44" s="10"/>
      <c r="D44" s="10">
        <v>18</v>
      </c>
      <c r="E44" s="4">
        <f t="shared" si="8"/>
        <v>11.182737935356791</v>
      </c>
      <c r="F44" s="14">
        <f t="shared" si="9"/>
        <v>201.28928283642222</v>
      </c>
      <c r="G44" s="8">
        <f t="shared" si="8"/>
        <v>16.060076998836063</v>
      </c>
      <c r="H44" s="15">
        <f t="shared" si="10"/>
        <v>289.08138597904912</v>
      </c>
      <c r="I44" s="4">
        <f t="shared" si="8"/>
        <v>14.112722714656639</v>
      </c>
      <c r="J44" s="14">
        <f t="shared" si="11"/>
        <v>254.02900886381951</v>
      </c>
      <c r="K44" s="8">
        <f t="shared" si="8"/>
        <v>2.4257990867579911</v>
      </c>
      <c r="L44" s="15">
        <f t="shared" si="12"/>
        <v>43.664383561643838</v>
      </c>
      <c r="M44" s="4">
        <f t="shared" si="8"/>
        <v>15.655577299412915</v>
      </c>
      <c r="N44" s="14">
        <f t="shared" si="13"/>
        <v>281.80039138943249</v>
      </c>
      <c r="O44" s="8">
        <f t="shared" si="8"/>
        <v>1.8126470181264702</v>
      </c>
      <c r="P44" s="15">
        <f t="shared" si="14"/>
        <v>32.627646326276462</v>
      </c>
      <c r="Q44" s="4">
        <f t="shared" si="15"/>
        <v>9.205479452054794</v>
      </c>
      <c r="R44" s="16">
        <f>Q44*D44</f>
        <v>165.69863013698628</v>
      </c>
      <c r="S44" s="8"/>
      <c r="T44" s="4"/>
    </row>
    <row r="45" spans="2:20" x14ac:dyDescent="0.2">
      <c r="B45" s="1" t="s">
        <v>10</v>
      </c>
      <c r="C45" s="10"/>
      <c r="D45" s="10">
        <v>859</v>
      </c>
      <c r="E45" s="4">
        <f t="shared" si="8"/>
        <v>0</v>
      </c>
      <c r="F45" s="14">
        <f t="shared" si="9"/>
        <v>0</v>
      </c>
      <c r="G45" s="8">
        <f t="shared" si="8"/>
        <v>0</v>
      </c>
      <c r="H45" s="15">
        <f t="shared" si="10"/>
        <v>0</v>
      </c>
      <c r="I45" s="4">
        <f t="shared" si="8"/>
        <v>0</v>
      </c>
      <c r="J45" s="14">
        <f t="shared" si="11"/>
        <v>0</v>
      </c>
      <c r="K45" s="8">
        <f t="shared" si="8"/>
        <v>0</v>
      </c>
      <c r="L45" s="15">
        <f t="shared" si="12"/>
        <v>0</v>
      </c>
      <c r="M45" s="4">
        <f t="shared" si="8"/>
        <v>3.9138943248532287E-2</v>
      </c>
      <c r="N45" s="14">
        <f t="shared" si="13"/>
        <v>33.620352250489233</v>
      </c>
      <c r="O45" s="8">
        <f t="shared" si="8"/>
        <v>3.4592500345925002E-2</v>
      </c>
      <c r="P45" s="15">
        <f t="shared" si="14"/>
        <v>29.714957797149577</v>
      </c>
      <c r="Q45" s="4">
        <f t="shared" si="15"/>
        <v>0</v>
      </c>
      <c r="R45" s="16">
        <f t="shared" si="16"/>
        <v>0</v>
      </c>
      <c r="S45" s="8"/>
      <c r="T45" s="4"/>
    </row>
    <row r="46" spans="2:20" x14ac:dyDescent="0.2">
      <c r="B46" s="1" t="s">
        <v>11</v>
      </c>
      <c r="C46" s="10"/>
      <c r="D46" s="10">
        <v>513</v>
      </c>
      <c r="E46" s="4">
        <f t="shared" si="8"/>
        <v>3.2903572387859255</v>
      </c>
      <c r="F46" s="14">
        <f t="shared" si="9"/>
        <v>1687.9532634971797</v>
      </c>
      <c r="G46" s="8">
        <f t="shared" si="8"/>
        <v>3.2903572387859255</v>
      </c>
      <c r="H46" s="15">
        <f t="shared" si="10"/>
        <v>1687.9532634971797</v>
      </c>
      <c r="I46" s="4">
        <f t="shared" si="8"/>
        <v>3.2903572387859255</v>
      </c>
      <c r="J46" s="14">
        <f t="shared" si="11"/>
        <v>1687.9532634971797</v>
      </c>
      <c r="K46" s="8">
        <f t="shared" si="8"/>
        <v>45.027904616945712</v>
      </c>
      <c r="L46" s="15">
        <f t="shared" si="12"/>
        <v>23099.31506849315</v>
      </c>
      <c r="M46" s="4">
        <f t="shared" si="8"/>
        <v>30.906718851924332</v>
      </c>
      <c r="N46" s="14">
        <f t="shared" si="13"/>
        <v>15855.146771037182</v>
      </c>
      <c r="O46" s="8">
        <f t="shared" si="8"/>
        <v>20.769337207693372</v>
      </c>
      <c r="P46" s="15">
        <f t="shared" si="14"/>
        <v>10654.6699875467</v>
      </c>
      <c r="Q46" s="4">
        <f t="shared" si="15"/>
        <v>47.123287671232873</v>
      </c>
      <c r="R46" s="16">
        <f t="shared" si="16"/>
        <v>24174.246575342462</v>
      </c>
      <c r="S46" s="8"/>
      <c r="T46" s="4"/>
    </row>
    <row r="47" spans="2:20" x14ac:dyDescent="0.2">
      <c r="B47" s="1" t="s">
        <v>12</v>
      </c>
      <c r="C47" s="1"/>
      <c r="D47" s="10">
        <v>3.7</v>
      </c>
      <c r="E47" s="4">
        <f t="shared" si="8"/>
        <v>0</v>
      </c>
      <c r="F47" s="14">
        <f t="shared" si="9"/>
        <v>0</v>
      </c>
      <c r="G47" s="8">
        <f t="shared" si="8"/>
        <v>0</v>
      </c>
      <c r="H47" s="15">
        <f t="shared" si="10"/>
        <v>0</v>
      </c>
      <c r="I47" s="4">
        <f t="shared" si="8"/>
        <v>0</v>
      </c>
      <c r="J47" s="14">
        <f t="shared" si="11"/>
        <v>0</v>
      </c>
      <c r="K47" s="8">
        <f t="shared" si="8"/>
        <v>25.478817858954844</v>
      </c>
      <c r="L47" s="15">
        <f t="shared" si="12"/>
        <v>94.271626078132925</v>
      </c>
      <c r="M47" s="4">
        <f t="shared" si="8"/>
        <v>0</v>
      </c>
      <c r="N47" s="14">
        <f t="shared" si="13"/>
        <v>0</v>
      </c>
      <c r="O47" s="8">
        <f t="shared" si="8"/>
        <v>0</v>
      </c>
      <c r="P47" s="15">
        <f t="shared" si="14"/>
        <v>0</v>
      </c>
      <c r="Q47" s="4">
        <f t="shared" si="15"/>
        <v>0</v>
      </c>
      <c r="R47" s="16">
        <f t="shared" si="16"/>
        <v>0</v>
      </c>
      <c r="S47" s="8"/>
      <c r="T47" s="4"/>
    </row>
    <row r="48" spans="2:20" x14ac:dyDescent="0.2">
      <c r="B48" s="1" t="s">
        <v>13</v>
      </c>
      <c r="C48" s="1"/>
      <c r="D48" s="10">
        <v>8.74</v>
      </c>
      <c r="E48" s="4">
        <f t="shared" si="8"/>
        <v>0</v>
      </c>
      <c r="F48" s="14">
        <f t="shared" si="9"/>
        <v>0</v>
      </c>
      <c r="G48" s="8">
        <f t="shared" si="8"/>
        <v>0</v>
      </c>
      <c r="H48" s="15">
        <f t="shared" si="10"/>
        <v>0</v>
      </c>
      <c r="I48" s="4">
        <f t="shared" si="8"/>
        <v>0</v>
      </c>
      <c r="J48" s="14">
        <f t="shared" si="11"/>
        <v>0</v>
      </c>
      <c r="K48" s="8">
        <f t="shared" si="8"/>
        <v>0</v>
      </c>
      <c r="L48" s="15">
        <f t="shared" si="12"/>
        <v>0</v>
      </c>
      <c r="M48" s="4">
        <f t="shared" si="8"/>
        <v>6.5231572080887146E-2</v>
      </c>
      <c r="N48" s="14">
        <f t="shared" si="13"/>
        <v>0.57012393998695365</v>
      </c>
      <c r="O48" s="8">
        <f t="shared" si="8"/>
        <v>4.1511000415110001E-2</v>
      </c>
      <c r="P48" s="15">
        <f t="shared" si="14"/>
        <v>0.36280614362806141</v>
      </c>
      <c r="Q48" s="4">
        <f t="shared" si="15"/>
        <v>120.54794520547945</v>
      </c>
      <c r="R48" s="16">
        <f t="shared" si="16"/>
        <v>1053.5890410958905</v>
      </c>
      <c r="S48" s="8"/>
      <c r="T48" s="4"/>
    </row>
    <row r="49" spans="2:20" x14ac:dyDescent="0.2">
      <c r="B49" s="1" t="s">
        <v>36</v>
      </c>
      <c r="C49" s="1"/>
      <c r="D49" s="10">
        <v>1634</v>
      </c>
      <c r="E49" s="4">
        <f t="shared" si="8"/>
        <v>0</v>
      </c>
      <c r="F49" s="14">
        <f t="shared" si="9"/>
        <v>0</v>
      </c>
      <c r="G49" s="8">
        <f t="shared" si="8"/>
        <v>0</v>
      </c>
      <c r="H49" s="15">
        <f t="shared" si="10"/>
        <v>0</v>
      </c>
      <c r="I49" s="4">
        <f t="shared" si="8"/>
        <v>0</v>
      </c>
      <c r="J49" s="14">
        <f t="shared" si="11"/>
        <v>0</v>
      </c>
      <c r="K49" s="8">
        <f t="shared" si="8"/>
        <v>0</v>
      </c>
      <c r="L49" s="15">
        <f t="shared" si="12"/>
        <v>0</v>
      </c>
      <c r="M49" s="4">
        <f t="shared" si="8"/>
        <v>0</v>
      </c>
      <c r="N49" s="14">
        <f t="shared" si="13"/>
        <v>0</v>
      </c>
      <c r="O49" s="8">
        <f t="shared" si="8"/>
        <v>0</v>
      </c>
      <c r="P49" s="15">
        <f t="shared" si="14"/>
        <v>0</v>
      </c>
      <c r="Q49" s="4">
        <f t="shared" si="15"/>
        <v>9.8630136986301373</v>
      </c>
      <c r="R49" s="16">
        <f t="shared" si="16"/>
        <v>16116.164383561645</v>
      </c>
      <c r="S49" s="8"/>
      <c r="T49" s="4"/>
    </row>
    <row r="50" spans="2:20" x14ac:dyDescent="0.2">
      <c r="B50" s="1" t="s">
        <v>14</v>
      </c>
      <c r="C50" s="1"/>
      <c r="D50" s="10">
        <v>50</v>
      </c>
      <c r="E50" s="4">
        <f t="shared" si="8"/>
        <v>0.1052018981108425</v>
      </c>
      <c r="F50" s="14">
        <f t="shared" si="9"/>
        <v>5.2600949055421253</v>
      </c>
      <c r="G50" s="8">
        <f t="shared" si="8"/>
        <v>0.1052018981108425</v>
      </c>
      <c r="H50" s="15">
        <f t="shared" si="10"/>
        <v>5.2600949055421253</v>
      </c>
      <c r="I50" s="4">
        <f t="shared" si="8"/>
        <v>0.1052018981108425</v>
      </c>
      <c r="J50" s="14">
        <f t="shared" si="11"/>
        <v>5.2600949055421253</v>
      </c>
      <c r="K50" s="8">
        <f t="shared" si="8"/>
        <v>7.9274479959411462E-2</v>
      </c>
      <c r="L50" s="15">
        <f t="shared" si="12"/>
        <v>3.9637239979705732</v>
      </c>
      <c r="M50" s="4">
        <f t="shared" si="8"/>
        <v>0</v>
      </c>
      <c r="N50" s="14">
        <f t="shared" si="13"/>
        <v>0</v>
      </c>
      <c r="O50" s="8">
        <f t="shared" si="8"/>
        <v>0</v>
      </c>
      <c r="P50" s="15">
        <f t="shared" si="14"/>
        <v>0</v>
      </c>
      <c r="Q50" s="4">
        <f t="shared" si="15"/>
        <v>0</v>
      </c>
      <c r="R50" s="16">
        <f t="shared" si="16"/>
        <v>0</v>
      </c>
      <c r="S50" s="8"/>
      <c r="T50" s="4"/>
    </row>
    <row r="51" spans="2:20" x14ac:dyDescent="0.2">
      <c r="B51" s="1" t="s">
        <v>23</v>
      </c>
      <c r="C51" s="1"/>
      <c r="D51" s="10">
        <v>10</v>
      </c>
      <c r="E51" s="4">
        <f t="shared" si="8"/>
        <v>0</v>
      </c>
      <c r="F51" s="14">
        <f t="shared" si="9"/>
        <v>0</v>
      </c>
      <c r="G51" s="8">
        <f t="shared" si="8"/>
        <v>0</v>
      </c>
      <c r="H51" s="15">
        <f t="shared" si="10"/>
        <v>0</v>
      </c>
      <c r="I51" s="4">
        <f t="shared" si="8"/>
        <v>0</v>
      </c>
      <c r="J51" s="14">
        <f t="shared" si="11"/>
        <v>0</v>
      </c>
      <c r="K51" s="8">
        <f t="shared" si="8"/>
        <v>5.2162607813292743</v>
      </c>
      <c r="L51" s="15">
        <f t="shared" si="12"/>
        <v>52.162607813292745</v>
      </c>
      <c r="M51" s="4">
        <f t="shared" si="8"/>
        <v>0</v>
      </c>
      <c r="N51" s="14">
        <f t="shared" si="13"/>
        <v>0</v>
      </c>
      <c r="O51" s="8">
        <f t="shared" si="8"/>
        <v>0</v>
      </c>
      <c r="P51" s="15">
        <f t="shared" si="14"/>
        <v>0</v>
      </c>
      <c r="Q51" s="4">
        <f t="shared" si="15"/>
        <v>0</v>
      </c>
      <c r="R51" s="16">
        <f t="shared" si="16"/>
        <v>0</v>
      </c>
      <c r="S51" s="8"/>
      <c r="T51" s="4"/>
    </row>
    <row r="52" spans="2:20" x14ac:dyDescent="0.2">
      <c r="B52" s="1" t="s">
        <v>15</v>
      </c>
      <c r="C52" s="1"/>
      <c r="D52" s="10">
        <v>11</v>
      </c>
      <c r="E52" s="4">
        <f t="shared" si="8"/>
        <v>1.4146297788521802</v>
      </c>
      <c r="F52" s="14">
        <f t="shared" si="9"/>
        <v>15.560927567373982</v>
      </c>
      <c r="G52" s="8">
        <f t="shared" si="8"/>
        <v>2.0413644910018802</v>
      </c>
      <c r="H52" s="15">
        <f t="shared" si="10"/>
        <v>22.455009401020682</v>
      </c>
      <c r="I52" s="4">
        <f t="shared" si="8"/>
        <v>1.9809293580445877</v>
      </c>
      <c r="J52" s="14">
        <f t="shared" si="11"/>
        <v>21.790222938490466</v>
      </c>
      <c r="K52" s="8">
        <f t="shared" si="8"/>
        <v>16.25126839167935</v>
      </c>
      <c r="L52" s="15">
        <f t="shared" si="12"/>
        <v>178.76395230847285</v>
      </c>
      <c r="M52" s="4">
        <f t="shared" si="8"/>
        <v>30.8675799086758</v>
      </c>
      <c r="N52" s="14">
        <f t="shared" si="13"/>
        <v>339.54337899543378</v>
      </c>
      <c r="O52" s="8">
        <f t="shared" si="8"/>
        <v>33.907568839075687</v>
      </c>
      <c r="P52" s="15">
        <f t="shared" si="14"/>
        <v>372.98325722983253</v>
      </c>
      <c r="Q52" s="4">
        <f t="shared" si="15"/>
        <v>0.93150684931506844</v>
      </c>
      <c r="R52" s="16">
        <f t="shared" si="16"/>
        <v>10.246575342465754</v>
      </c>
      <c r="S52" s="8"/>
      <c r="T52" s="4"/>
    </row>
    <row r="53" spans="2:20" x14ac:dyDescent="0.2">
      <c r="B53" s="1" t="s">
        <v>16</v>
      </c>
      <c r="C53" s="1"/>
      <c r="D53" s="10">
        <v>4478</v>
      </c>
      <c r="E53" s="4">
        <f t="shared" si="8"/>
        <v>4.4766765153550006E-3</v>
      </c>
      <c r="F53" s="14">
        <f t="shared" si="9"/>
        <v>20.046557435759691</v>
      </c>
      <c r="G53" s="8">
        <f t="shared" si="8"/>
        <v>4.4766765153550006E-3</v>
      </c>
      <c r="H53" s="15">
        <f t="shared" si="10"/>
        <v>20.046557435759691</v>
      </c>
      <c r="I53" s="4">
        <f t="shared" si="8"/>
        <v>2.2383382576775003E-2</v>
      </c>
      <c r="J53" s="14">
        <f t="shared" si="11"/>
        <v>100.23278717879846</v>
      </c>
      <c r="K53" s="8">
        <f t="shared" si="8"/>
        <v>3.1709791983764585E-2</v>
      </c>
      <c r="L53" s="15">
        <f t="shared" si="12"/>
        <v>141.99644850329781</v>
      </c>
      <c r="M53" s="4">
        <f t="shared" si="8"/>
        <v>0</v>
      </c>
      <c r="N53" s="14">
        <f t="shared" si="13"/>
        <v>0</v>
      </c>
      <c r="O53" s="8">
        <f t="shared" si="8"/>
        <v>0</v>
      </c>
      <c r="P53" s="15">
        <f t="shared" si="14"/>
        <v>0</v>
      </c>
      <c r="Q53" s="4">
        <f t="shared" si="15"/>
        <v>0</v>
      </c>
      <c r="R53" s="16">
        <f t="shared" si="16"/>
        <v>0</v>
      </c>
      <c r="S53" s="8"/>
      <c r="T53" s="4"/>
    </row>
    <row r="54" spans="2:20" x14ac:dyDescent="0.2">
      <c r="B54" s="1" t="s">
        <v>17</v>
      </c>
      <c r="C54" s="1"/>
      <c r="D54" s="10">
        <v>250</v>
      </c>
      <c r="E54" s="4">
        <f t="shared" ref="E54:E63" si="17">E20*1000/E$33</f>
        <v>6.0435132957292508</v>
      </c>
      <c r="F54" s="14">
        <f t="shared" si="9"/>
        <v>1510.8783239323127</v>
      </c>
      <c r="G54" s="8">
        <f t="shared" ref="G54:O63" si="18">G20*1000/G$33</f>
        <v>8.6690840719849582</v>
      </c>
      <c r="H54" s="15">
        <f t="shared" si="10"/>
        <v>2167.2710179962396</v>
      </c>
      <c r="I54" s="4">
        <f t="shared" si="18"/>
        <v>7.7021219446682787</v>
      </c>
      <c r="J54" s="14">
        <f t="shared" si="11"/>
        <v>1925.5304861670697</v>
      </c>
      <c r="K54" s="8">
        <f t="shared" si="18"/>
        <v>12.430238457635719</v>
      </c>
      <c r="L54" s="15">
        <f t="shared" si="12"/>
        <v>3107.5596144089295</v>
      </c>
      <c r="M54" s="4">
        <f t="shared" si="18"/>
        <v>32.889758643183299</v>
      </c>
      <c r="N54" s="14">
        <f t="shared" si="13"/>
        <v>8222.4396607958242</v>
      </c>
      <c r="O54" s="8">
        <f t="shared" si="18"/>
        <v>25.923619759236196</v>
      </c>
      <c r="P54" s="15">
        <f t="shared" si="14"/>
        <v>6480.9049398090492</v>
      </c>
      <c r="Q54" s="4">
        <f t="shared" si="15"/>
        <v>4.9315068493150687</v>
      </c>
      <c r="R54" s="16">
        <f t="shared" si="16"/>
        <v>1232.8767123287671</v>
      </c>
      <c r="S54" s="8"/>
      <c r="T54" s="4"/>
    </row>
    <row r="55" spans="2:20" x14ac:dyDescent="0.2">
      <c r="B55" s="1" t="s">
        <v>18</v>
      </c>
      <c r="C55" s="1"/>
      <c r="D55" s="10">
        <v>479</v>
      </c>
      <c r="E55" s="4">
        <f t="shared" si="17"/>
        <v>4.4766765153550006E-3</v>
      </c>
      <c r="F55" s="14">
        <f t="shared" si="9"/>
        <v>2.1443280508550453</v>
      </c>
      <c r="G55" s="8">
        <f t="shared" si="18"/>
        <v>4.4766765153550006E-3</v>
      </c>
      <c r="H55" s="15">
        <f t="shared" si="10"/>
        <v>2.1443280508550453</v>
      </c>
      <c r="I55" s="4">
        <f t="shared" si="18"/>
        <v>4.4766765153550006E-3</v>
      </c>
      <c r="J55" s="14">
        <f t="shared" si="11"/>
        <v>2.1443280508550453</v>
      </c>
      <c r="K55" s="8">
        <f t="shared" si="18"/>
        <v>0</v>
      </c>
      <c r="L55" s="15">
        <f t="shared" si="12"/>
        <v>0</v>
      </c>
      <c r="M55" s="4">
        <f t="shared" si="18"/>
        <v>0</v>
      </c>
      <c r="N55" s="14">
        <f t="shared" si="13"/>
        <v>0</v>
      </c>
      <c r="O55" s="8">
        <f t="shared" si="18"/>
        <v>0</v>
      </c>
      <c r="P55" s="15">
        <f t="shared" si="14"/>
        <v>0</v>
      </c>
      <c r="Q55" s="4">
        <f t="shared" si="15"/>
        <v>0</v>
      </c>
      <c r="R55" s="16">
        <f t="shared" si="16"/>
        <v>0</v>
      </c>
      <c r="S55" s="8"/>
      <c r="T55" s="4"/>
    </row>
    <row r="56" spans="2:20" x14ac:dyDescent="0.2">
      <c r="B56" s="1" t="s">
        <v>37</v>
      </c>
      <c r="C56" s="1"/>
      <c r="D56" s="10">
        <v>41</v>
      </c>
      <c r="E56" s="4">
        <f t="shared" si="17"/>
        <v>0</v>
      </c>
      <c r="F56" s="14">
        <f t="shared" si="9"/>
        <v>0</v>
      </c>
      <c r="G56" s="8">
        <f t="shared" si="18"/>
        <v>0</v>
      </c>
      <c r="H56" s="15">
        <f t="shared" si="10"/>
        <v>0</v>
      </c>
      <c r="I56" s="4">
        <f t="shared" si="18"/>
        <v>0</v>
      </c>
      <c r="J56" s="14">
        <f t="shared" si="11"/>
        <v>0</v>
      </c>
      <c r="K56" s="8">
        <f t="shared" si="18"/>
        <v>0</v>
      </c>
      <c r="L56" s="15">
        <f t="shared" si="12"/>
        <v>0</v>
      </c>
      <c r="M56" s="4">
        <f t="shared" si="18"/>
        <v>0</v>
      </c>
      <c r="N56" s="14">
        <f t="shared" si="13"/>
        <v>0</v>
      </c>
      <c r="O56" s="8">
        <f t="shared" si="18"/>
        <v>0</v>
      </c>
      <c r="P56" s="15">
        <f t="shared" si="14"/>
        <v>0</v>
      </c>
      <c r="Q56" s="4">
        <f t="shared" si="15"/>
        <v>46.027397260273972</v>
      </c>
      <c r="R56" s="16">
        <f t="shared" si="16"/>
        <v>1887.1232876712329</v>
      </c>
      <c r="S56" s="8"/>
      <c r="T56" s="4"/>
    </row>
    <row r="57" spans="2:20" x14ac:dyDescent="0.2">
      <c r="B57" s="1" t="s">
        <v>24</v>
      </c>
      <c r="C57" s="1"/>
      <c r="D57" s="10">
        <v>3</v>
      </c>
      <c r="E57" s="4">
        <f t="shared" si="17"/>
        <v>0</v>
      </c>
      <c r="F57" s="14">
        <f t="shared" si="9"/>
        <v>0</v>
      </c>
      <c r="G57" s="8">
        <f t="shared" si="18"/>
        <v>0</v>
      </c>
      <c r="H57" s="15">
        <f t="shared" si="10"/>
        <v>0</v>
      </c>
      <c r="I57" s="4">
        <f t="shared" si="18"/>
        <v>0</v>
      </c>
      <c r="J57" s="14">
        <f t="shared" si="11"/>
        <v>0</v>
      </c>
      <c r="K57" s="8">
        <f t="shared" si="18"/>
        <v>38.844495180111622</v>
      </c>
      <c r="L57" s="15">
        <f t="shared" si="12"/>
        <v>116.53348554033487</v>
      </c>
      <c r="M57" s="4">
        <f t="shared" si="18"/>
        <v>0</v>
      </c>
      <c r="N57" s="14">
        <f t="shared" si="13"/>
        <v>0</v>
      </c>
      <c r="O57" s="8">
        <f t="shared" si="18"/>
        <v>0</v>
      </c>
      <c r="P57" s="15">
        <f t="shared" si="14"/>
        <v>0</v>
      </c>
      <c r="Q57" s="4">
        <f t="shared" si="15"/>
        <v>0</v>
      </c>
      <c r="R57" s="16">
        <f t="shared" si="16"/>
        <v>0</v>
      </c>
      <c r="S57" s="8"/>
      <c r="T57" s="4"/>
    </row>
    <row r="58" spans="2:20" x14ac:dyDescent="0.2">
      <c r="B58" s="1" t="s">
        <v>19</v>
      </c>
      <c r="C58" s="1"/>
      <c r="D58" s="10">
        <v>22378</v>
      </c>
      <c r="E58" s="4">
        <f t="shared" si="17"/>
        <v>0</v>
      </c>
      <c r="F58" s="14">
        <f t="shared" si="9"/>
        <v>0</v>
      </c>
      <c r="G58" s="8">
        <f t="shared" si="18"/>
        <v>0</v>
      </c>
      <c r="H58" s="15">
        <f t="shared" si="10"/>
        <v>0</v>
      </c>
      <c r="I58" s="4">
        <f t="shared" si="18"/>
        <v>0</v>
      </c>
      <c r="J58" s="14">
        <f t="shared" si="11"/>
        <v>0</v>
      </c>
      <c r="K58" s="8">
        <f t="shared" si="18"/>
        <v>0.15854895991882292</v>
      </c>
      <c r="L58" s="15">
        <f t="shared" si="12"/>
        <v>3548.0086250634195</v>
      </c>
      <c r="M58" s="4">
        <f t="shared" si="18"/>
        <v>0</v>
      </c>
      <c r="N58" s="14">
        <f t="shared" si="13"/>
        <v>0</v>
      </c>
      <c r="O58" s="8">
        <f t="shared" si="18"/>
        <v>0</v>
      </c>
      <c r="P58" s="15">
        <f t="shared" si="14"/>
        <v>0</v>
      </c>
      <c r="Q58" s="4">
        <f t="shared" si="15"/>
        <v>0</v>
      </c>
      <c r="R58" s="16">
        <f t="shared" si="16"/>
        <v>0</v>
      </c>
      <c r="S58" s="8"/>
      <c r="T58" s="4"/>
    </row>
    <row r="59" spans="2:20" x14ac:dyDescent="0.2">
      <c r="B59" s="1" t="s">
        <v>25</v>
      </c>
      <c r="C59" s="1"/>
      <c r="D59" s="10">
        <v>3.7</v>
      </c>
      <c r="E59" s="4">
        <f t="shared" si="17"/>
        <v>0</v>
      </c>
      <c r="F59" s="14">
        <f t="shared" si="9"/>
        <v>0</v>
      </c>
      <c r="G59" s="8">
        <f t="shared" si="18"/>
        <v>0</v>
      </c>
      <c r="H59" s="15">
        <f t="shared" si="10"/>
        <v>0</v>
      </c>
      <c r="I59" s="4">
        <f t="shared" si="18"/>
        <v>0</v>
      </c>
      <c r="J59" s="14">
        <f t="shared" si="11"/>
        <v>0</v>
      </c>
      <c r="K59" s="8">
        <f t="shared" si="18"/>
        <v>352.29578893962457</v>
      </c>
      <c r="L59" s="15">
        <f t="shared" si="12"/>
        <v>1303.4944190766109</v>
      </c>
      <c r="M59" s="4">
        <f t="shared" si="18"/>
        <v>0</v>
      </c>
      <c r="N59" s="14">
        <f t="shared" si="13"/>
        <v>0</v>
      </c>
      <c r="O59" s="8">
        <f t="shared" si="18"/>
        <v>0</v>
      </c>
      <c r="P59" s="15">
        <f t="shared" si="14"/>
        <v>0</v>
      </c>
      <c r="Q59" s="4">
        <f t="shared" si="15"/>
        <v>0</v>
      </c>
      <c r="R59" s="16">
        <f t="shared" si="16"/>
        <v>0</v>
      </c>
      <c r="S59" s="8"/>
      <c r="T59" s="4"/>
    </row>
    <row r="60" spans="2:20" x14ac:dyDescent="0.2">
      <c r="B60" s="1" t="s">
        <v>20</v>
      </c>
      <c r="C60" s="1"/>
      <c r="D60" s="10">
        <v>2231</v>
      </c>
      <c r="E60" s="4">
        <f t="shared" si="17"/>
        <v>0</v>
      </c>
      <c r="F60" s="14">
        <f t="shared" si="9"/>
        <v>0</v>
      </c>
      <c r="G60" s="8">
        <f t="shared" si="18"/>
        <v>0</v>
      </c>
      <c r="H60" s="15">
        <f t="shared" si="10"/>
        <v>0</v>
      </c>
      <c r="I60" s="4">
        <f t="shared" si="18"/>
        <v>0</v>
      </c>
      <c r="J60" s="14">
        <f t="shared" si="11"/>
        <v>0</v>
      </c>
      <c r="K60" s="8">
        <f t="shared" si="18"/>
        <v>1.078132927447996</v>
      </c>
      <c r="L60" s="15">
        <f t="shared" si="12"/>
        <v>2405.3145611364794</v>
      </c>
      <c r="M60" s="4">
        <f t="shared" si="18"/>
        <v>0</v>
      </c>
      <c r="N60" s="14">
        <f t="shared" si="13"/>
        <v>0</v>
      </c>
      <c r="O60" s="8">
        <f t="shared" si="18"/>
        <v>0</v>
      </c>
      <c r="P60" s="15">
        <f t="shared" si="14"/>
        <v>0</v>
      </c>
      <c r="Q60" s="4">
        <f t="shared" si="15"/>
        <v>0</v>
      </c>
      <c r="R60" s="16">
        <f t="shared" si="16"/>
        <v>0</v>
      </c>
      <c r="S60" s="8"/>
      <c r="T60" s="4"/>
    </row>
    <row r="61" spans="2:20" x14ac:dyDescent="0.2">
      <c r="B61" s="1" t="s">
        <v>26</v>
      </c>
      <c r="C61" s="1"/>
      <c r="D61" s="10">
        <v>99</v>
      </c>
      <c r="E61" s="4">
        <f t="shared" si="17"/>
        <v>0</v>
      </c>
      <c r="F61" s="14">
        <f t="shared" si="9"/>
        <v>0</v>
      </c>
      <c r="G61" s="8">
        <f t="shared" si="18"/>
        <v>0</v>
      </c>
      <c r="H61" s="15">
        <f t="shared" si="10"/>
        <v>0</v>
      </c>
      <c r="I61" s="4">
        <f t="shared" si="18"/>
        <v>0</v>
      </c>
      <c r="J61" s="14">
        <f t="shared" si="11"/>
        <v>0</v>
      </c>
      <c r="K61" s="8">
        <f t="shared" si="18"/>
        <v>0.39637239979705735</v>
      </c>
      <c r="L61" s="15">
        <f t="shared" si="12"/>
        <v>39.240867579908681</v>
      </c>
      <c r="M61" s="4">
        <f t="shared" si="18"/>
        <v>0.79582517938682318</v>
      </c>
      <c r="N61" s="14">
        <f t="shared" si="13"/>
        <v>78.786692759295491</v>
      </c>
      <c r="O61" s="8">
        <f t="shared" si="18"/>
        <v>0.86481250864812509</v>
      </c>
      <c r="P61" s="15">
        <f t="shared" si="14"/>
        <v>85.61643835616438</v>
      </c>
      <c r="Q61" s="4">
        <f t="shared" si="15"/>
        <v>0</v>
      </c>
      <c r="R61" s="16">
        <f t="shared" si="16"/>
        <v>0</v>
      </c>
      <c r="S61" s="8"/>
      <c r="T61" s="4"/>
    </row>
    <row r="62" spans="2:20" x14ac:dyDescent="0.2">
      <c r="B62" s="1" t="s">
        <v>21</v>
      </c>
      <c r="C62" s="1"/>
      <c r="D62" s="10">
        <v>1081</v>
      </c>
      <c r="E62" s="4">
        <f t="shared" si="17"/>
        <v>1.1191691288387502E-2</v>
      </c>
      <c r="F62" s="14">
        <f t="shared" si="9"/>
        <v>12.098218282746888</v>
      </c>
      <c r="G62" s="8">
        <f t="shared" si="18"/>
        <v>1.1191691288387502E-2</v>
      </c>
      <c r="H62" s="15">
        <f t="shared" si="10"/>
        <v>12.098218282746888</v>
      </c>
      <c r="I62" s="4">
        <f t="shared" si="18"/>
        <v>1.1191691288387502E-2</v>
      </c>
      <c r="J62" s="14">
        <f t="shared" si="11"/>
        <v>12.098218282746888</v>
      </c>
      <c r="K62" s="8">
        <f t="shared" si="18"/>
        <v>0</v>
      </c>
      <c r="L62" s="15">
        <f t="shared" si="12"/>
        <v>0</v>
      </c>
      <c r="M62" s="4">
        <f t="shared" si="18"/>
        <v>0</v>
      </c>
      <c r="N62" s="14">
        <f t="shared" si="13"/>
        <v>0</v>
      </c>
      <c r="O62" s="8">
        <f t="shared" si="18"/>
        <v>0</v>
      </c>
      <c r="P62" s="15">
        <f t="shared" si="14"/>
        <v>0</v>
      </c>
      <c r="Q62" s="4">
        <f t="shared" si="15"/>
        <v>0</v>
      </c>
      <c r="R62" s="16">
        <f t="shared" si="16"/>
        <v>0</v>
      </c>
      <c r="S62" s="8"/>
      <c r="T62" s="4"/>
    </row>
    <row r="63" spans="2:20" x14ac:dyDescent="0.2">
      <c r="B63" s="1" t="s">
        <v>27</v>
      </c>
      <c r="C63" s="1"/>
      <c r="D63" s="10">
        <v>71</v>
      </c>
      <c r="E63" s="4">
        <f t="shared" si="17"/>
        <v>0</v>
      </c>
      <c r="F63" s="14">
        <f t="shared" si="9"/>
        <v>0</v>
      </c>
      <c r="G63" s="8">
        <f t="shared" si="18"/>
        <v>0</v>
      </c>
      <c r="H63" s="15">
        <f t="shared" si="10"/>
        <v>0</v>
      </c>
      <c r="I63" s="4">
        <f t="shared" si="18"/>
        <v>0</v>
      </c>
      <c r="J63" s="14">
        <f t="shared" si="11"/>
        <v>0</v>
      </c>
      <c r="K63" s="8">
        <f t="shared" si="18"/>
        <v>22.006595636732623</v>
      </c>
      <c r="L63" s="15">
        <f t="shared" si="12"/>
        <v>1562.4682902080162</v>
      </c>
      <c r="M63" s="4">
        <f t="shared" si="18"/>
        <v>0.48271363339856488</v>
      </c>
      <c r="N63" s="14">
        <f t="shared" si="13"/>
        <v>34.272667971298105</v>
      </c>
      <c r="O63" s="8">
        <f t="shared" si="18"/>
        <v>0.36668050366680505</v>
      </c>
      <c r="P63" s="15">
        <f t="shared" si="14"/>
        <v>26.034315760343159</v>
      </c>
      <c r="Q63" s="4">
        <f t="shared" si="15"/>
        <v>0</v>
      </c>
      <c r="R63" s="16">
        <f t="shared" si="16"/>
        <v>0</v>
      </c>
      <c r="S63" s="8"/>
      <c r="T63" s="4"/>
    </row>
    <row r="64" spans="2:20" x14ac:dyDescent="0.2">
      <c r="B64" s="1" t="s">
        <v>32</v>
      </c>
      <c r="C64" s="1"/>
      <c r="D64" s="10">
        <v>3624</v>
      </c>
      <c r="E64" s="4">
        <v>3.11</v>
      </c>
      <c r="F64" s="14">
        <f t="shared" si="9"/>
        <v>11270.64</v>
      </c>
      <c r="G64" s="8">
        <v>3.11</v>
      </c>
      <c r="H64" s="15">
        <f t="shared" si="10"/>
        <v>11270.64</v>
      </c>
      <c r="I64" s="4">
        <v>3.11</v>
      </c>
      <c r="J64" s="14">
        <f t="shared" si="11"/>
        <v>11270.64</v>
      </c>
      <c r="K64" s="8">
        <v>0</v>
      </c>
      <c r="L64" s="15">
        <f t="shared" si="12"/>
        <v>0</v>
      </c>
      <c r="M64" s="4">
        <v>0</v>
      </c>
      <c r="N64" s="14">
        <f t="shared" si="13"/>
        <v>0</v>
      </c>
      <c r="O64" s="8">
        <v>0</v>
      </c>
      <c r="P64" s="15">
        <f t="shared" si="14"/>
        <v>0</v>
      </c>
      <c r="Q64" s="4">
        <f t="shared" si="15"/>
        <v>0</v>
      </c>
      <c r="R64" s="16">
        <f t="shared" si="16"/>
        <v>0</v>
      </c>
      <c r="S64" s="8"/>
      <c r="T64" s="4"/>
    </row>
    <row r="65" spans="2:20" x14ac:dyDescent="0.2">
      <c r="B65" s="1" t="s">
        <v>43</v>
      </c>
      <c r="S65" s="20">
        <v>1179360</v>
      </c>
      <c r="T65" s="4"/>
    </row>
    <row r="66" spans="2:20" x14ac:dyDescent="0.2">
      <c r="B66" s="1" t="s">
        <v>45</v>
      </c>
      <c r="T66" s="17">
        <v>120000</v>
      </c>
    </row>
    <row r="68" spans="2:20" x14ac:dyDescent="0.2">
      <c r="B68" s="1" t="s">
        <v>49</v>
      </c>
      <c r="F68" s="23">
        <f>SUM(F38:F64)</f>
        <v>17280.116005013875</v>
      </c>
      <c r="G68" s="23"/>
      <c r="H68" s="23">
        <f t="shared" ref="H68:R68" si="19">SUM(H38:H64)</f>
        <v>20776.076923627901</v>
      </c>
      <c r="I68" s="23"/>
      <c r="J68" s="23">
        <f t="shared" si="19"/>
        <v>20919.788312292956</v>
      </c>
      <c r="K68" s="23"/>
      <c r="L68" s="23">
        <f t="shared" si="19"/>
        <v>45280.94717148655</v>
      </c>
      <c r="M68" s="23"/>
      <c r="N68" s="23">
        <f t="shared" si="19"/>
        <v>59479.859099804315</v>
      </c>
      <c r="O68" s="23"/>
      <c r="P68" s="23">
        <f t="shared" si="19"/>
        <v>34882.340113463397</v>
      </c>
      <c r="Q68" s="23"/>
      <c r="R68" s="23">
        <f t="shared" si="19"/>
        <v>46164.547945205471</v>
      </c>
    </row>
    <row r="71" spans="2:20" x14ac:dyDescent="0.2">
      <c r="B71" s="1" t="s">
        <v>50</v>
      </c>
      <c r="F71" s="22">
        <f>F64/F68</f>
        <v>0.65223173251439925</v>
      </c>
      <c r="G71" s="22"/>
      <c r="H71" s="22">
        <f>H64/H68</f>
        <v>0.5424816264124579</v>
      </c>
      <c r="I71" s="22"/>
      <c r="J71" s="22">
        <f>J64/J68</f>
        <v>0.53875497360444646</v>
      </c>
    </row>
    <row r="74" spans="2:20" x14ac:dyDescent="0.2">
      <c r="B74" t="s">
        <v>51</v>
      </c>
      <c r="C74" s="22">
        <f>H68/L68</f>
        <v>0.45882602333704303</v>
      </c>
    </row>
    <row r="75" spans="2:20" x14ac:dyDescent="0.2">
      <c r="B75" t="s">
        <v>52</v>
      </c>
      <c r="C75" s="22">
        <f>H68/N68</f>
        <v>0.34929600100038322</v>
      </c>
    </row>
    <row r="76" spans="2:20" x14ac:dyDescent="0.2">
      <c r="B76" t="s">
        <v>53</v>
      </c>
      <c r="C76" s="22">
        <f>H68/P68</f>
        <v>0.59560444786813604</v>
      </c>
    </row>
  </sheetData>
  <mergeCells count="14">
    <mergeCell ref="Q2:R2"/>
    <mergeCell ref="E36:F36"/>
    <mergeCell ref="G36:H36"/>
    <mergeCell ref="I36:J36"/>
    <mergeCell ref="K36:L36"/>
    <mergeCell ref="M36:N36"/>
    <mergeCell ref="O36:P36"/>
    <mergeCell ref="Q36:R36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ES-1 (also Figure 5)</vt:lpstr>
      <vt:lpstr>Figure 1 and Table A-1</vt:lpstr>
      <vt:lpstr>Figure 2 and Table A-2</vt:lpstr>
      <vt:lpstr>Figure 4</vt:lpstr>
      <vt:lpstr>Figure 7</vt:lpstr>
      <vt:lpstr>Figure 8</vt:lpstr>
      <vt:lpstr>Temp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Breakthrough Institute</cp:lastModifiedBy>
  <dcterms:created xsi:type="dcterms:W3CDTF">2023-10-23T21:33:09Z</dcterms:created>
  <dcterms:modified xsi:type="dcterms:W3CDTF">2024-04-24T18:10:54Z</dcterms:modified>
</cp:coreProperties>
</file>