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ulation" sheetId="1" r:id="rId4"/>
    <sheet state="visible" name="Table of cost info" sheetId="2" r:id="rId5"/>
  </sheets>
  <definedNames/>
  <calcPr/>
</workbook>
</file>

<file path=xl/sharedStrings.xml><?xml version="1.0" encoding="utf-8"?>
<sst xmlns="http://schemas.openxmlformats.org/spreadsheetml/2006/main" count="111" uniqueCount="91">
  <si>
    <t>Low-end investment cost estimate (millions of USD/GW/yr)</t>
  </si>
  <si>
    <t>Source</t>
  </si>
  <si>
    <t>High-end investment cost estimate (millions of USD/GW/yr)</t>
  </si>
  <si>
    <t>New non-China capacity needed to diversify 30% of supply by 2030 (GW/yr)</t>
  </si>
  <si>
    <t>New non-China capacity needed to diversify 50% of supply by 2030 (GW/yr)</t>
  </si>
  <si>
    <t>New non-China capacity needed to diversify 100% of supply by 2030 (GW/yr)</t>
  </si>
  <si>
    <t>Low-end total investment required, 30% goal ($millions)</t>
  </si>
  <si>
    <t>High-end total investment required, 30% goal ($millions)</t>
  </si>
  <si>
    <t>Low-end total investment required, 50% goal ($millions)</t>
  </si>
  <si>
    <t>High-end total investment required, 50% goal ($millions)</t>
  </si>
  <si>
    <t>Low-end total investment required, 100% goal ($millions)</t>
  </si>
  <si>
    <t>High-end total investment required, 100% goal ($millions)</t>
  </si>
  <si>
    <t>The lower number of either 1.3x the least-expensive China-based estimate, or the least-expensive non-China estimate, accounting for inflation and exchange rate</t>
  </si>
  <si>
    <t>&lt;link&gt;</t>
  </si>
  <si>
    <t>The higher number of either 4x the most-expensive China-based estimate or the most-expensive non-China estimate, accounting for inflation and exchange rate</t>
  </si>
  <si>
    <t>Assumes 565 GW of annual manufacturing capacity needed outside China at each step of manufacturing chain</t>
  </si>
  <si>
    <t>column B * column F</t>
  </si>
  <si>
    <t>column D * column F</t>
  </si>
  <si>
    <t>column B * column G</t>
  </si>
  <si>
    <t>column D * column G</t>
  </si>
  <si>
    <t>column B * column H</t>
  </si>
  <si>
    <t>column D * column H</t>
  </si>
  <si>
    <t>Solar-grade polysilicon</t>
  </si>
  <si>
    <t>https://www.pv-magazine.com/2022/03/15/chinese-pv-industry-brief-xinte-wants-to-add-another-200000-tons-of-polysilicon-capacity/</t>
  </si>
  <si>
    <t>Ingot/wafer</t>
  </si>
  <si>
    <r>
      <rPr>
        <color rgb="FF1155CC"/>
        <u/>
      </rPr>
      <t>(low-end)  https://www.pv-magazine.com/2022/03/15/chinese-pv-industry-brief-xinte-wants-to-add-another-200000-tons-of-polysilicon-capacity/.</t>
    </r>
    <r>
      <rPr/>
      <t xml:space="preserve">  (high-end)   </t>
    </r>
    <r>
      <rPr>
        <color rgb="FF1155CC"/>
        <u/>
      </rPr>
      <t>https://www.pv-magazine.com/2021/08/17/jinkosolar-builds-7-gw-wafer-factory-in-vietnam/</t>
    </r>
  </si>
  <si>
    <t>Cell</t>
  </si>
  <si>
    <t>Module</t>
  </si>
  <si>
    <r>
      <rPr/>
      <t xml:space="preserve">(low-end)  </t>
    </r>
    <r>
      <rPr>
        <color rgb="FF1155CC"/>
        <u/>
      </rPr>
      <t>https://www.pv-magazine.com/2022/03/15/chinese-pv-industry-brief-xinte-wants-to-add-another-200000-tons-of-polysilicon-capacity/.</t>
    </r>
    <r>
      <rPr/>
      <t xml:space="preserve">  (high-end)  </t>
    </r>
    <r>
      <rPr>
        <color rgb="FF1155CC"/>
        <u/>
      </rPr>
      <t>https://qcells.com/us/stay-in-the-loop/trending-news-detail?newsId=NEW220512152944033</t>
    </r>
  </si>
  <si>
    <t>Don't use first Solar - that's thin-film!</t>
  </si>
  <si>
    <t>totals (GW/yr)</t>
  </si>
  <si>
    <t>Just use the lower number</t>
  </si>
  <si>
    <t>Remember to adjust for inflation</t>
  </si>
  <si>
    <t>Investment Before Inflation</t>
  </si>
  <si>
    <t>Factory Info</t>
  </si>
  <si>
    <t>Required Investment ($USD million)</t>
  </si>
  <si>
    <t>Manufacturing Capacity (GW/yr)</t>
  </si>
  <si>
    <t>Time to construct</t>
  </si>
  <si>
    <t>Investment ($USD million)/GW/yr</t>
  </si>
  <si>
    <t>Product</t>
  </si>
  <si>
    <t>First Solar is planning to invest $1 billion for new US factory</t>
  </si>
  <si>
    <t>$286m</t>
  </si>
  <si>
    <t>cell to module</t>
  </si>
  <si>
    <t>Heckert Solar invested €21 million</t>
  </si>
  <si>
    <t>$55m</t>
  </si>
  <si>
    <t>module</t>
  </si>
  <si>
    <t>First Solar to invest $680 million</t>
  </si>
  <si>
    <t>2 years</t>
  </si>
  <si>
    <t>$206m</t>
  </si>
  <si>
    <t>First Solar intends to invest $684 million</t>
  </si>
  <si>
    <t>$207m</t>
  </si>
  <si>
    <t>Hanwha’s Qcells commits to investing in US expansion</t>
  </si>
  <si>
    <t>1 year</t>
  </si>
  <si>
    <t>$121m</t>
  </si>
  <si>
    <t>JinkoSolar has already started working on a new factory in Vietnam</t>
  </si>
  <si>
    <t>$71m</t>
  </si>
  <si>
    <t>ingot and wafer</t>
  </si>
  <si>
    <t>Silfab invested over $100 million to expand US manufacturing capacity</t>
  </si>
  <si>
    <t>$250m</t>
  </si>
  <si>
    <t>Xinte</t>
  </si>
  <si>
    <t>$2800 ($2.8 billion USD)</t>
  </si>
  <si>
    <t>200,000 tons/yr
Assuming 2720 tons/GW, this is 73.5 GW/yr</t>
  </si>
  <si>
    <t>$38m</t>
  </si>
  <si>
    <t>polysilicon</t>
  </si>
  <si>
    <t>Longi
(same integrated facility as two following rows)</t>
  </si>
  <si>
    <t>$1190 in ingot/wafer</t>
  </si>
  <si>
    <t>20 GW ingot/wafer</t>
  </si>
  <si>
    <t>2 years or more</t>
  </si>
  <si>
    <t>$59.5m for ingot/wafer</t>
  </si>
  <si>
    <t>ingot/wafer</t>
  </si>
  <si>
    <t>Longi
(same integrated facility as previous and following rows)</t>
  </si>
  <si>
    <t>$1620 in cells</t>
  </si>
  <si>
    <t>30GW in cells</t>
  </si>
  <si>
    <t>$54m for cells</t>
  </si>
  <si>
    <t>cells</t>
  </si>
  <si>
    <t>Longi
(same integrated facility as previous two rows)</t>
  </si>
  <si>
    <t>$252 in modules</t>
  </si>
  <si>
    <t>5GW in modules</t>
  </si>
  <si>
    <t>$50.4m for modules</t>
  </si>
  <si>
    <t>modules</t>
  </si>
  <si>
    <t>Risen</t>
  </si>
  <si>
    <t>$7000 total
($3900 in power generation)</t>
  </si>
  <si>
    <t>200,000 tons of MGS
150,000 tons of polysilicon (55 GW/yr)
10 GW of cells
3 GW of panels</t>
  </si>
  <si>
    <t>4 years</t>
  </si>
  <si>
    <t>(difficult to use this source, as the size of the investment is not broken down by each step)</t>
  </si>
  <si>
    <t>Hoshine</t>
  </si>
  <si>
    <t>200,000 tons of polysilicon
Assuming 2720 tons/GW, this is 73.5 GW/yr</t>
  </si>
  <si>
    <t>3 years</t>
  </si>
  <si>
    <t>$37m</t>
  </si>
  <si>
    <t>IEA solar report</t>
  </si>
  <si>
    <t>$60m/GW/yr for large polysilicon and ingot/wafer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</si>
</sst>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0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u/>
      <color rgb="FF0000FF"/>
    </font>
    <font>
      <u/>
      <color rgb="FF0000FF"/>
    </font>
    <font>
      <b/>
      <sz val="11.0"/>
      <color rgb="FF000000"/>
      <name val="Arial"/>
    </font>
    <font>
      <u/>
      <sz val="11.0"/>
      <color rgb="FF000000"/>
      <name val="Arial"/>
    </font>
    <font>
      <sz val="11.0"/>
      <color rgb="FF000000"/>
      <name val="Arial"/>
    </font>
    <font>
      <u/>
      <sz val="11.0"/>
      <color rgb="FF1155CC"/>
      <name val="Arial"/>
    </font>
    <font>
      <u/>
      <sz val="11.0"/>
      <color rgb="FF1155CC"/>
      <name val="Arial"/>
    </font>
  </fonts>
  <fills count="4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4CCCC"/>
        <bgColor rgb="FFF4CCC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3" numFmtId="0" xfId="0" applyAlignment="1" applyFont="1">
      <alignment readingOrder="0" shrinkToFit="0" wrapText="0"/>
    </xf>
    <xf borderId="0" fillId="0" fontId="2" numFmtId="0" xfId="0" applyFont="1"/>
    <xf borderId="0" fillId="0" fontId="4" numFmtId="0" xfId="0" applyAlignment="1" applyFont="1">
      <alignment readingOrder="0" shrinkToFit="0" wrapText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readingOrder="0" shrinkToFit="0" wrapText="0"/>
    </xf>
    <xf borderId="1" fillId="0" fontId="5" numFmtId="0" xfId="0" applyAlignment="1" applyBorder="1" applyFont="1">
      <alignment horizontal="left" readingOrder="0" shrinkToFit="0" wrapText="1"/>
    </xf>
    <xf borderId="1" fillId="0" fontId="6" numFmtId="0" xfId="0" applyAlignment="1" applyBorder="1" applyFont="1">
      <alignment horizontal="left" readingOrder="0" shrinkToFit="0" wrapText="1"/>
    </xf>
    <xf borderId="1" fillId="0" fontId="7" numFmtId="164" xfId="0" applyAlignment="1" applyBorder="1" applyFont="1" applyNumberFormat="1">
      <alignment horizontal="center" readingOrder="0" shrinkToFit="0" wrapText="1"/>
    </xf>
    <xf borderId="1" fillId="0" fontId="7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left" shrinkToFit="0" vertical="top" wrapText="1"/>
    </xf>
    <xf borderId="1" fillId="0" fontId="8" numFmtId="0" xfId="0" applyAlignment="1" applyBorder="1" applyFont="1">
      <alignment horizontal="left" readingOrder="0" shrinkToFit="0" wrapText="1"/>
    </xf>
    <xf borderId="1" fillId="0" fontId="7" numFmtId="0" xfId="0" applyAlignment="1" applyBorder="1" applyFont="1">
      <alignment horizontal="left" readingOrder="0" shrinkToFit="0" wrapText="1"/>
    </xf>
    <xf borderId="1" fillId="3" fontId="9" numFmtId="0" xfId="0" applyAlignment="1" applyBorder="1" applyFill="1" applyFont="1">
      <alignment horizontal="left" readingOrder="0" shrinkToFit="0" wrapText="1"/>
    </xf>
    <xf borderId="1" fillId="3" fontId="7" numFmtId="0" xfId="0" applyAlignment="1" applyBorder="1" applyFont="1">
      <alignment horizontal="center" readingOrder="0" shrinkToFit="0" wrapText="1"/>
    </xf>
    <xf borderId="1" fillId="3" fontId="7" numFmtId="0" xfId="0" applyAlignment="1" applyBorder="1" applyFon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628650</xdr:colOff>
      <xdr:row>8</xdr:row>
      <xdr:rowOff>171450</xdr:rowOff>
    </xdr:from>
    <xdr:ext cx="4619625" cy="2657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pv-magazine.com/2022/03/15/chinese-pv-industry-brief-xinte-wants-to-add-another-200000-tons-of-polysilicon-capacity/" TargetMode="External"/><Relationship Id="rId2" Type="http://schemas.openxmlformats.org/officeDocument/2006/relationships/hyperlink" Target="https://www.pv-magazine.com/2022/03/15/chinese-pv-industry-brief-xinte-wants-to-add-another-200000-tons-of-polysilicon-capacity/" TargetMode="External"/><Relationship Id="rId3" Type="http://schemas.openxmlformats.org/officeDocument/2006/relationships/hyperlink" Target="https://www.pv-magazine.com/2022/03/15/chinese-pv-industry-brief-xinte-wants-to-add-another-200000-tons-of-polysilicon-capacity/" TargetMode="External"/><Relationship Id="rId4" Type="http://schemas.openxmlformats.org/officeDocument/2006/relationships/hyperlink" Target="https://www.pv-magazine.com/2022/03/15/chinese-pv-industry-brief-xinte-wants-to-add-another-200000-tons-of-polysilicon-capacity/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pv-magazine.com/2022/03/15/chinese-pv-industry-brief-xinte-wants-to-add-another-200000-tons-of-polysilicon-capacity/" TargetMode="External"/><Relationship Id="rId10" Type="http://schemas.openxmlformats.org/officeDocument/2006/relationships/hyperlink" Target="https://www.pv-magazine.com/2022/03/15/chinese-pv-industry-brief-xinte-wants-to-add-another-200000-tons-of-polysilicon-capacity/" TargetMode="External"/><Relationship Id="rId13" Type="http://schemas.openxmlformats.org/officeDocument/2006/relationships/hyperlink" Target="https://www.pv-magazine.com/2022/02/15/chinese-pv-industry-brief-hoshine-plans-200000-ton-poly-fab/" TargetMode="External"/><Relationship Id="rId12" Type="http://schemas.openxmlformats.org/officeDocument/2006/relationships/hyperlink" Target="https://www.power-technology.com/news/risen-solar-manufacturing-china/" TargetMode="External"/><Relationship Id="rId1" Type="http://schemas.openxmlformats.org/officeDocument/2006/relationships/hyperlink" Target="https://www.investopedia.com/first-solar-to-invest-1-billion-in-new-u-s-factory-6541142" TargetMode="External"/><Relationship Id="rId2" Type="http://schemas.openxmlformats.org/officeDocument/2006/relationships/hyperlink" Target="https://www.pv-magazine.com/2021/09/30/heckert-solar-inaugurates-400-mw-solar-panel-factory-in-germany/" TargetMode="External"/><Relationship Id="rId3" Type="http://schemas.openxmlformats.org/officeDocument/2006/relationships/hyperlink" Target="https://investor.firstsolar.com/news/press-release-details/2021/First-Solar-to-Invest-680m-in-Expanding-American-Solar-Manufacturing-Capacity-by-3.3-GW/default.aspx" TargetMode="External"/><Relationship Id="rId4" Type="http://schemas.openxmlformats.org/officeDocument/2006/relationships/hyperlink" Target="https://investor.firstsolar.com/news/press-release-details/2021/First-Solar-Intends-to-Expand-Global-Manufacturing-Footprint-with-New-3.3-GW-Facility-in-India/default.aspx" TargetMode="External"/><Relationship Id="rId9" Type="http://schemas.openxmlformats.org/officeDocument/2006/relationships/hyperlink" Target="https://www.pv-magazine.com/2022/03/15/chinese-pv-industry-brief-xinte-wants-to-add-another-200000-tons-of-polysilicon-capacity/" TargetMode="External"/><Relationship Id="rId15" Type="http://schemas.openxmlformats.org/officeDocument/2006/relationships/drawing" Target="../drawings/drawing2.xml"/><Relationship Id="rId14" Type="http://schemas.openxmlformats.org/officeDocument/2006/relationships/hyperlink" Target="https://www.iea.org/reports/solar-pv-global-supply-chains" TargetMode="External"/><Relationship Id="rId5" Type="http://schemas.openxmlformats.org/officeDocument/2006/relationships/hyperlink" Target="https://qcells.com/us/stay-in-the-loop/trending-news-detail?newsId=NEW220512152944033" TargetMode="External"/><Relationship Id="rId6" Type="http://schemas.openxmlformats.org/officeDocument/2006/relationships/hyperlink" Target="https://www.pv-magazine.com/2021/08/17/jinkosolar-builds-7-gw-wafer-factory-in-vietnam/" TargetMode="External"/><Relationship Id="rId7" Type="http://schemas.openxmlformats.org/officeDocument/2006/relationships/hyperlink" Target="https://pv-magazine-usa.com/2021/09/15/silfab-secures-investment-to-expand-its-u-s-solar-module-production/" TargetMode="External"/><Relationship Id="rId8" Type="http://schemas.openxmlformats.org/officeDocument/2006/relationships/hyperlink" Target="https://www.pv-magazine.com/2022/03/15/chinese-pv-industry-brief-xinte-wants-to-add-another-200000-tons-of-polysilicon-capaci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38"/>
    <col customWidth="1" min="2" max="2" width="36.25"/>
    <col customWidth="1" min="3" max="3" width="15.0"/>
    <col customWidth="1" min="4" max="4" width="33.75"/>
    <col customWidth="1" min="5" max="5" width="13.0"/>
    <col customWidth="1" min="6" max="6" width="23.13"/>
    <col customWidth="1" min="7" max="7" width="24.13"/>
    <col customWidth="1" min="8" max="8" width="23.88"/>
    <col customWidth="1" min="9" max="9" width="16.88"/>
    <col customWidth="1" min="10" max="10" width="15.38"/>
  </cols>
  <sheetData>
    <row r="2" ht="60.75" customHeight="1">
      <c r="B2" s="1" t="s">
        <v>0</v>
      </c>
      <c r="C2" s="1" t="s">
        <v>1</v>
      </c>
      <c r="D2" s="1" t="s">
        <v>2</v>
      </c>
      <c r="E2" s="1" t="s">
        <v>1</v>
      </c>
      <c r="F2" s="1" t="s">
        <v>3</v>
      </c>
      <c r="G2" s="1" t="s">
        <v>4</v>
      </c>
      <c r="H2" s="1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ht="60.75" customHeight="1">
      <c r="B3" s="2" t="s">
        <v>12</v>
      </c>
      <c r="C3" s="2" t="s">
        <v>13</v>
      </c>
      <c r="D3" s="2" t="s">
        <v>14</v>
      </c>
      <c r="E3" s="2" t="s">
        <v>13</v>
      </c>
      <c r="F3" s="2" t="s">
        <v>15</v>
      </c>
      <c r="G3" s="2" t="s">
        <v>15</v>
      </c>
      <c r="H3" s="2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</row>
    <row r="4">
      <c r="A4" s="4" t="s">
        <v>22</v>
      </c>
      <c r="B4" s="3">
        <v>51.15</v>
      </c>
      <c r="C4" s="5" t="s">
        <v>23</v>
      </c>
      <c r="D4" s="3">
        <v>157.4</v>
      </c>
      <c r="E4" s="3"/>
      <c r="F4" s="3">
        <f>(565*0.3)-73</f>
        <v>96.5</v>
      </c>
      <c r="G4" s="3">
        <f>(565*0.5)-73</f>
        <v>209.5</v>
      </c>
      <c r="H4" s="3">
        <f>565-73</f>
        <v>492</v>
      </c>
      <c r="I4" s="6">
        <f t="shared" ref="I4:I7" si="1">B4*F4</f>
        <v>4935.975</v>
      </c>
      <c r="J4" s="6">
        <f t="shared" ref="J4:J7" si="2">D4*F4</f>
        <v>15189.1</v>
      </c>
      <c r="K4" s="6">
        <f t="shared" ref="K4:K7" si="3">B4*G4</f>
        <v>10715.925</v>
      </c>
      <c r="L4" s="6">
        <f t="shared" ref="L4:L7" si="4">D4*G4</f>
        <v>32975.3</v>
      </c>
      <c r="M4" s="6">
        <f t="shared" ref="M4:M7" si="5">B4*H4</f>
        <v>25165.8</v>
      </c>
      <c r="N4" s="6">
        <f t="shared" ref="N4:N7" si="6">D4*H4</f>
        <v>77440.8</v>
      </c>
    </row>
    <row r="5">
      <c r="A5" s="4" t="s">
        <v>24</v>
      </c>
      <c r="B5" s="3">
        <v>80.1</v>
      </c>
      <c r="C5" s="7" t="s">
        <v>25</v>
      </c>
      <c r="D5" s="3">
        <v>309.06</v>
      </c>
      <c r="E5" s="3"/>
      <c r="F5" s="3">
        <f>(565*0.3)-29</f>
        <v>140.5</v>
      </c>
      <c r="G5" s="3">
        <f>(565*0.5)-29</f>
        <v>253.5</v>
      </c>
      <c r="H5" s="3">
        <f>565-29</f>
        <v>536</v>
      </c>
      <c r="I5" s="6">
        <f t="shared" si="1"/>
        <v>11254.05</v>
      </c>
      <c r="J5" s="6">
        <f t="shared" si="2"/>
        <v>43422.93</v>
      </c>
      <c r="K5" s="6">
        <f t="shared" si="3"/>
        <v>20305.35</v>
      </c>
      <c r="L5" s="6">
        <f t="shared" si="4"/>
        <v>78346.71</v>
      </c>
      <c r="M5" s="6">
        <f t="shared" si="5"/>
        <v>42933.6</v>
      </c>
      <c r="N5" s="6">
        <f t="shared" si="6"/>
        <v>165656.16</v>
      </c>
    </row>
    <row r="6">
      <c r="A6" s="4" t="s">
        <v>26</v>
      </c>
      <c r="B6" s="3">
        <v>72.69</v>
      </c>
      <c r="C6" s="5" t="s">
        <v>23</v>
      </c>
      <c r="D6" s="3">
        <v>223.67</v>
      </c>
      <c r="E6" s="3"/>
      <c r="F6" s="3">
        <f>(565*0.3)-76</f>
        <v>93.5</v>
      </c>
      <c r="G6" s="3">
        <f>(565*0.5)-76</f>
        <v>206.5</v>
      </c>
      <c r="H6" s="3">
        <f>565-76</f>
        <v>489</v>
      </c>
      <c r="I6" s="6">
        <f t="shared" si="1"/>
        <v>6796.515</v>
      </c>
      <c r="J6" s="6">
        <f t="shared" si="2"/>
        <v>20913.145</v>
      </c>
      <c r="K6" s="6">
        <f t="shared" si="3"/>
        <v>15010.485</v>
      </c>
      <c r="L6" s="6">
        <f t="shared" si="4"/>
        <v>46187.855</v>
      </c>
      <c r="M6" s="6">
        <f t="shared" si="5"/>
        <v>35545.41</v>
      </c>
      <c r="N6" s="6">
        <f t="shared" si="6"/>
        <v>109374.63</v>
      </c>
    </row>
    <row r="7">
      <c r="A7" s="4" t="s">
        <v>27</v>
      </c>
      <c r="B7" s="3">
        <v>67.85</v>
      </c>
      <c r="C7" s="7" t="s">
        <v>28</v>
      </c>
      <c r="D7" s="3">
        <v>123.24</v>
      </c>
      <c r="E7" s="3"/>
      <c r="F7" s="3">
        <f>(565*0.3)-125</f>
        <v>44.5</v>
      </c>
      <c r="G7" s="3">
        <f>(565*0.5)-125</f>
        <v>157.5</v>
      </c>
      <c r="H7" s="3">
        <f>565-125</f>
        <v>440</v>
      </c>
      <c r="I7" s="6">
        <f t="shared" si="1"/>
        <v>3019.325</v>
      </c>
      <c r="J7" s="6">
        <f t="shared" si="2"/>
        <v>5484.18</v>
      </c>
      <c r="K7" s="6">
        <f t="shared" si="3"/>
        <v>10686.375</v>
      </c>
      <c r="L7" s="6">
        <f t="shared" si="4"/>
        <v>19410.3</v>
      </c>
      <c r="M7" s="6">
        <f t="shared" si="5"/>
        <v>29854</v>
      </c>
      <c r="N7" s="6">
        <f t="shared" si="6"/>
        <v>54225.6</v>
      </c>
    </row>
    <row r="12">
      <c r="D12" s="6">
        <f>565-73</f>
        <v>492</v>
      </c>
    </row>
    <row r="18">
      <c r="F18" s="3" t="s">
        <v>29</v>
      </c>
    </row>
    <row r="19">
      <c r="D19" s="3" t="s">
        <v>30</v>
      </c>
      <c r="F19" s="3" t="s">
        <v>31</v>
      </c>
    </row>
    <row r="20">
      <c r="D20" s="3">
        <v>441.0</v>
      </c>
      <c r="F20" s="3" t="s">
        <v>32</v>
      </c>
    </row>
    <row r="21">
      <c r="D21" s="3">
        <v>513.0</v>
      </c>
    </row>
    <row r="22">
      <c r="D22" s="3">
        <v>502.0</v>
      </c>
    </row>
    <row r="23">
      <c r="D23" s="3">
        <v>649.0</v>
      </c>
    </row>
    <row r="27">
      <c r="D27" s="8" t="s">
        <v>33</v>
      </c>
    </row>
    <row r="28">
      <c r="D28" s="1" t="s">
        <v>0</v>
      </c>
      <c r="E28" s="1" t="s">
        <v>2</v>
      </c>
    </row>
    <row r="29">
      <c r="D29" s="2" t="s">
        <v>12</v>
      </c>
      <c r="E29" s="2" t="s">
        <v>14</v>
      </c>
    </row>
    <row r="30">
      <c r="C30" s="9" t="s">
        <v>22</v>
      </c>
      <c r="D30" s="3">
        <v>49.4</v>
      </c>
      <c r="E30" s="3">
        <v>152.0</v>
      </c>
    </row>
    <row r="31">
      <c r="C31" s="4" t="s">
        <v>24</v>
      </c>
      <c r="D31" s="3">
        <v>77.35</v>
      </c>
      <c r="E31" s="3">
        <v>284.0</v>
      </c>
    </row>
    <row r="32">
      <c r="C32" s="4" t="s">
        <v>26</v>
      </c>
      <c r="D32" s="3">
        <v>70.2</v>
      </c>
      <c r="E32" s="3">
        <v>216.0</v>
      </c>
    </row>
    <row r="33">
      <c r="C33" s="4" t="s">
        <v>27</v>
      </c>
      <c r="D33" s="3">
        <v>65.52</v>
      </c>
      <c r="E33" s="3">
        <v>121.0</v>
      </c>
    </row>
  </sheetData>
  <hyperlinks>
    <hyperlink r:id="rId1" ref="C4"/>
    <hyperlink r:id="rId2" ref="C5"/>
    <hyperlink r:id="rId3" ref="C6"/>
    <hyperlink r:id="rId4" ref="C7"/>
  </hyperlin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0" t="s">
        <v>34</v>
      </c>
      <c r="B1" s="10" t="s">
        <v>35</v>
      </c>
      <c r="C1" s="10" t="s">
        <v>36</v>
      </c>
      <c r="D1" s="10" t="s">
        <v>37</v>
      </c>
      <c r="E1" s="10" t="s">
        <v>38</v>
      </c>
      <c r="F1" s="10" t="s">
        <v>39</v>
      </c>
    </row>
    <row r="2">
      <c r="A2" s="11" t="s">
        <v>40</v>
      </c>
      <c r="B2" s="12">
        <v>1000.0</v>
      </c>
      <c r="C2" s="13">
        <v>3.5</v>
      </c>
      <c r="D2" s="14"/>
      <c r="E2" s="13" t="s">
        <v>41</v>
      </c>
      <c r="F2" s="13" t="s">
        <v>42</v>
      </c>
    </row>
    <row r="3">
      <c r="A3" s="15" t="s">
        <v>43</v>
      </c>
      <c r="B3" s="12">
        <v>22.0</v>
      </c>
      <c r="C3" s="13">
        <v>0.4</v>
      </c>
      <c r="D3" s="14"/>
      <c r="E3" s="13" t="s">
        <v>44</v>
      </c>
      <c r="F3" s="13" t="s">
        <v>45</v>
      </c>
    </row>
    <row r="4">
      <c r="A4" s="11" t="s">
        <v>46</v>
      </c>
      <c r="B4" s="12">
        <v>680.0</v>
      </c>
      <c r="C4" s="13">
        <v>3.3</v>
      </c>
      <c r="D4" s="13" t="s">
        <v>47</v>
      </c>
      <c r="E4" s="13" t="s">
        <v>48</v>
      </c>
      <c r="F4" s="13" t="s">
        <v>42</v>
      </c>
    </row>
    <row r="5">
      <c r="A5" s="11" t="s">
        <v>49</v>
      </c>
      <c r="B5" s="12">
        <v>684.0</v>
      </c>
      <c r="C5" s="13">
        <v>3.3</v>
      </c>
      <c r="D5" s="13" t="s">
        <v>47</v>
      </c>
      <c r="E5" s="13" t="s">
        <v>50</v>
      </c>
      <c r="F5" s="13" t="s">
        <v>42</v>
      </c>
    </row>
    <row r="6">
      <c r="A6" s="11" t="s">
        <v>51</v>
      </c>
      <c r="B6" s="12">
        <v>170.0</v>
      </c>
      <c r="C6" s="13">
        <v>1.4</v>
      </c>
      <c r="D6" s="13" t="s">
        <v>52</v>
      </c>
      <c r="E6" s="13" t="s">
        <v>53</v>
      </c>
      <c r="F6" s="13" t="s">
        <v>45</v>
      </c>
    </row>
    <row r="7">
      <c r="A7" s="11" t="s">
        <v>54</v>
      </c>
      <c r="B7" s="12">
        <v>500.0</v>
      </c>
      <c r="C7" s="13">
        <v>7.0</v>
      </c>
      <c r="D7" s="14"/>
      <c r="E7" s="13" t="s">
        <v>55</v>
      </c>
      <c r="F7" s="13" t="s">
        <v>56</v>
      </c>
    </row>
    <row r="8">
      <c r="A8" s="14"/>
      <c r="B8" s="14"/>
      <c r="C8" s="14"/>
      <c r="D8" s="14"/>
      <c r="E8" s="14"/>
      <c r="F8" s="14"/>
    </row>
    <row r="9">
      <c r="A9" s="11" t="s">
        <v>57</v>
      </c>
      <c r="B9" s="12">
        <v>100.0</v>
      </c>
      <c r="C9" s="13">
        <v>0.4</v>
      </c>
      <c r="D9" s="14"/>
      <c r="E9" s="13" t="s">
        <v>58</v>
      </c>
      <c r="F9" s="14"/>
    </row>
    <row r="10">
      <c r="A10" s="15" t="s">
        <v>59</v>
      </c>
      <c r="B10" s="13" t="s">
        <v>60</v>
      </c>
      <c r="C10" s="13" t="s">
        <v>61</v>
      </c>
      <c r="D10" s="16" t="s">
        <v>47</v>
      </c>
      <c r="E10" s="13" t="s">
        <v>62</v>
      </c>
      <c r="F10" s="13" t="s">
        <v>63</v>
      </c>
    </row>
    <row r="11">
      <c r="A11" s="15" t="s">
        <v>64</v>
      </c>
      <c r="B11" s="13" t="s">
        <v>65</v>
      </c>
      <c r="C11" s="13" t="s">
        <v>66</v>
      </c>
      <c r="D11" s="16" t="s">
        <v>67</v>
      </c>
      <c r="E11" s="13" t="s">
        <v>68</v>
      </c>
      <c r="F11" s="13" t="s">
        <v>69</v>
      </c>
    </row>
    <row r="12">
      <c r="A12" s="15" t="s">
        <v>70</v>
      </c>
      <c r="B12" s="13" t="s">
        <v>71</v>
      </c>
      <c r="C12" s="13" t="s">
        <v>72</v>
      </c>
      <c r="D12" s="16" t="s">
        <v>67</v>
      </c>
      <c r="E12" s="13" t="s">
        <v>73</v>
      </c>
      <c r="F12" s="13" t="s">
        <v>74</v>
      </c>
    </row>
    <row r="13">
      <c r="A13" s="15" t="s">
        <v>75</v>
      </c>
      <c r="B13" s="13" t="s">
        <v>76</v>
      </c>
      <c r="C13" s="13" t="s">
        <v>77</v>
      </c>
      <c r="D13" s="16" t="s">
        <v>67</v>
      </c>
      <c r="E13" s="13" t="s">
        <v>78</v>
      </c>
      <c r="F13" s="13" t="s">
        <v>79</v>
      </c>
    </row>
    <row r="14">
      <c r="A14" s="17" t="s">
        <v>80</v>
      </c>
      <c r="B14" s="18" t="s">
        <v>81</v>
      </c>
      <c r="C14" s="18" t="s">
        <v>82</v>
      </c>
      <c r="D14" s="19" t="s">
        <v>83</v>
      </c>
      <c r="E14" s="14"/>
      <c r="F14" s="18" t="s">
        <v>84</v>
      </c>
    </row>
    <row r="15">
      <c r="A15" s="15" t="s">
        <v>85</v>
      </c>
      <c r="B15" s="12">
        <v>2750.0</v>
      </c>
      <c r="C15" s="13" t="s">
        <v>86</v>
      </c>
      <c r="D15" s="16" t="s">
        <v>87</v>
      </c>
      <c r="E15" s="13" t="s">
        <v>88</v>
      </c>
      <c r="F15" s="14"/>
    </row>
    <row r="16">
      <c r="A16" s="15" t="s">
        <v>89</v>
      </c>
      <c r="B16" s="14"/>
      <c r="C16" s="14"/>
      <c r="D16" s="14"/>
      <c r="E16" s="13" t="s">
        <v>90</v>
      </c>
      <c r="F16" s="14"/>
    </row>
  </sheetData>
  <hyperlinks>
    <hyperlink r:id="rId1" ref="A2"/>
    <hyperlink r:id="rId2" ref="A3"/>
    <hyperlink r:id="rId3" ref="A4"/>
    <hyperlink r:id="rId4" ref="A5"/>
    <hyperlink r:id="rId5" ref="A6"/>
    <hyperlink r:id="rId6" ref="A7"/>
    <hyperlink r:id="rId7" ref="A9"/>
    <hyperlink r:id="rId8" ref="A10"/>
    <hyperlink r:id="rId9" ref="A11"/>
    <hyperlink r:id="rId10" ref="A12"/>
    <hyperlink r:id="rId11" ref="A13"/>
    <hyperlink r:id="rId12" ref="A14"/>
    <hyperlink r:id="rId13" ref="A15"/>
    <hyperlink r:id="rId14" ref="A16"/>
  </hyperlinks>
  <drawing r:id="rId15"/>
</worksheet>
</file>