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jonahmessinger/Documents/Post-grad Fellowships:Employment:Positions/BTI/Senior Energy Analyst/LNG/"/>
    </mc:Choice>
  </mc:AlternateContent>
  <xr:revisionPtr revIDLastSave="0" documentId="13_ncr:1_{F4019097-B6B4-B54A-B664-DBD5E0F4DEB9}" xr6:coauthVersionLast="47" xr6:coauthVersionMax="47" xr10:uidLastSave="{00000000-0000-0000-0000-000000000000}"/>
  <bookViews>
    <workbookView xWindow="72960" yWindow="500" windowWidth="37480" windowHeight="19280" xr2:uid="{073F48B9-E77B-7A4A-B3FE-C9E5CFD122FB}"/>
  </bookViews>
  <sheets>
    <sheet name="Permian" sheetId="1" r:id="rId1"/>
    <sheet name="Marcellu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2" l="1"/>
  <c r="J11" i="2"/>
  <c r="J10" i="2"/>
  <c r="J9" i="2"/>
  <c r="J7" i="2"/>
  <c r="C7" i="2"/>
  <c r="J6" i="2"/>
  <c r="E6" i="2"/>
  <c r="J5" i="2"/>
  <c r="E5" i="2"/>
  <c r="J4" i="2"/>
  <c r="J3" i="2"/>
  <c r="J2" i="2"/>
  <c r="E2" i="2"/>
  <c r="K4" i="2" l="1"/>
  <c r="M4" i="2" s="1"/>
  <c r="N4" i="2" s="1"/>
  <c r="C2" i="2"/>
  <c r="K6" i="2"/>
  <c r="M6" i="2" s="1"/>
  <c r="N6" i="2" s="1"/>
  <c r="K5" i="2"/>
  <c r="M5" i="2" s="1"/>
  <c r="N5" i="2" s="1"/>
  <c r="K9" i="2"/>
  <c r="M9" i="2" s="1"/>
  <c r="N9" i="2" s="1"/>
  <c r="K7" i="2"/>
  <c r="M7" i="2" s="1"/>
  <c r="N7" i="2" s="1"/>
  <c r="K3" i="2"/>
  <c r="M3" i="2" s="1"/>
  <c r="N3" i="2" s="1"/>
  <c r="K10" i="2"/>
  <c r="M10" i="2" s="1"/>
  <c r="N10" i="2" s="1"/>
  <c r="J13" i="2"/>
  <c r="K11" i="2"/>
  <c r="M11" i="2" s="1"/>
  <c r="N11" i="2" s="1"/>
  <c r="K2" i="2"/>
  <c r="M2" i="2" s="1"/>
  <c r="N2" i="2" s="1"/>
  <c r="N14" i="2" l="1"/>
  <c r="G12" i="1" l="1"/>
  <c r="H8" i="1"/>
  <c r="J8" i="1" s="1"/>
  <c r="H9" i="1"/>
  <c r="J9" i="1" s="1"/>
  <c r="H7" i="1"/>
  <c r="J7" i="1" s="1"/>
  <c r="K7" i="1" s="1"/>
  <c r="M7" i="1" s="1"/>
  <c r="N7" i="1" s="1"/>
  <c r="J3" i="1"/>
  <c r="K2" i="1" s="1"/>
  <c r="M2" i="1" s="1"/>
  <c r="N2" i="1" s="1"/>
  <c r="J4" i="1"/>
  <c r="K4" i="1" s="1"/>
  <c r="M4" i="1" s="1"/>
  <c r="N4" i="1" s="1"/>
  <c r="J5" i="1"/>
  <c r="K5" i="1" s="1"/>
  <c r="M5" i="1" s="1"/>
  <c r="N5" i="1" s="1"/>
  <c r="J6" i="1"/>
  <c r="K6" i="1" s="1"/>
  <c r="M6" i="1" s="1"/>
  <c r="N6" i="1" s="1"/>
  <c r="J10" i="1"/>
  <c r="J2" i="1"/>
  <c r="J12" i="1" s="1"/>
  <c r="C7" i="1"/>
  <c r="E6" i="1"/>
  <c r="E5" i="1"/>
  <c r="E2" i="1"/>
  <c r="C2" i="1" s="1"/>
  <c r="K8" i="1" l="1"/>
  <c r="M8" i="1" s="1"/>
  <c r="N8" i="1" s="1"/>
  <c r="K9" i="1"/>
  <c r="M9" i="1" s="1"/>
  <c r="N9" i="1" s="1"/>
  <c r="K3" i="1"/>
  <c r="M3" i="1" s="1"/>
  <c r="N3" i="1" s="1"/>
  <c r="N13" i="1" s="1"/>
  <c r="K10" i="1"/>
  <c r="M10" i="1" s="1"/>
  <c r="N10" i="1" s="1"/>
</calcChain>
</file>

<file path=xl/sharedStrings.xml><?xml version="1.0" encoding="utf-8"?>
<sst xmlns="http://schemas.openxmlformats.org/spreadsheetml/2006/main" count="69" uniqueCount="29">
  <si>
    <t>Process</t>
  </si>
  <si>
    <t>Supply Chain Stage</t>
  </si>
  <si>
    <t>Upstream</t>
  </si>
  <si>
    <t>Emission origin</t>
  </si>
  <si>
    <t>Fuel use</t>
  </si>
  <si>
    <t>Acid gas removal</t>
  </si>
  <si>
    <t>Gas flaring</t>
  </si>
  <si>
    <t>Emissions allocated to dry gas (g/MJ)</t>
  </si>
  <si>
    <t>Processing</t>
  </si>
  <si>
    <t>Gas combustion</t>
  </si>
  <si>
    <t>Pipeline transport</t>
  </si>
  <si>
    <t>Reference/explenation for % value</t>
  </si>
  <si>
    <t>Flaring stacks at production</t>
  </si>
  <si>
    <t>Natural gas dehydration</t>
  </si>
  <si>
    <t>Natural gas compression</t>
  </si>
  <si>
    <t>Diesel use for drilling, HF, and wastewater disposal</t>
  </si>
  <si>
    <t>SX (Zhu et al.)</t>
  </si>
  <si>
    <t>% allocated to dry gas</t>
  </si>
  <si>
    <t>CO2 emissions allocated to dry gas (g/MJ)</t>
  </si>
  <si>
    <t>Non-allocated CO2 emissions (g/MJ)</t>
  </si>
  <si>
    <t>Dry gas % from Table S33 (Zhu et al.)</t>
  </si>
  <si>
    <t>Dry gas % divided by produced gas % from Table S33 (Zhu et al.)</t>
  </si>
  <si>
    <t xml:space="preserve">% of total upstream &amp; midstream (processing &amp; pipeline transport) CO2 emissions </t>
  </si>
  <si>
    <t>Howarth upstream + midstream emissions is cited as 612 g CO2/kg LNG but is actually 565 g CO2/kg LNG when converted from his source</t>
  </si>
  <si>
    <t>Total upstream + midstream dry gas allocated CO2 emissions (g CO2/kg LNG)</t>
  </si>
  <si>
    <t>Total CO2 emissions by process (g CO2/kg LNG)</t>
  </si>
  <si>
    <t>Dry gas allocated CO2 emissions by process (g CO2/kg LNG)</t>
  </si>
  <si>
    <t>sum</t>
  </si>
  <si>
    <t>Power 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</si>
</sst>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000"/>
    <numFmt numFmtId="166" formatCode="0.000"/>
  </numFmts>
  <fonts count="3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164" fontId="0" fillId="0" borderId="0" xfId="1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" fontId="2" fillId="0" borderId="0" xfId="0" applyNumberFormat="1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B7995-E5C2-7340-AB8D-DC5C9469F4D6}">
  <dimension ref="B1:N13"/>
  <sheetViews>
    <sheetView tabSelected="1" topLeftCell="I1" zoomScale="210" zoomScaleNormal="210" workbookViewId="0">
      <selection activeCell="J15" sqref="J15"/>
    </sheetView>
  </sheetViews>
  <sheetFormatPr baseColWidth="10" defaultRowHeight="16" x14ac:dyDescent="0.2"/>
  <cols>
    <col min="1" max="1" width="4.33203125" customWidth="1"/>
    <col min="2" max="2" width="9.5" customWidth="1"/>
    <col min="3" max="3" width="17.83203125" customWidth="1"/>
    <col min="4" max="5" width="15" customWidth="1"/>
    <col min="6" max="6" width="23" customWidth="1"/>
    <col min="7" max="7" width="18.5" customWidth="1"/>
    <col min="8" max="8" width="15" customWidth="1"/>
    <col min="9" max="9" width="21.5" customWidth="1"/>
    <col min="10" max="10" width="17.33203125" customWidth="1"/>
    <col min="11" max="11" width="20" customWidth="1"/>
    <col min="12" max="12" width="33.33203125" customWidth="1"/>
    <col min="13" max="14" width="21.6640625" customWidth="1"/>
  </cols>
  <sheetData>
    <row r="1" spans="2:14" s="4" customFormat="1" ht="70" customHeight="1" x14ac:dyDescent="0.2">
      <c r="B1" s="3" t="s">
        <v>1</v>
      </c>
      <c r="C1" s="3" t="s">
        <v>7</v>
      </c>
      <c r="D1" s="3" t="s">
        <v>3</v>
      </c>
      <c r="E1" s="3" t="s">
        <v>7</v>
      </c>
      <c r="F1" s="3" t="s">
        <v>0</v>
      </c>
      <c r="G1" s="3" t="s">
        <v>18</v>
      </c>
      <c r="H1" s="3" t="s">
        <v>17</v>
      </c>
      <c r="I1" s="3" t="s">
        <v>11</v>
      </c>
      <c r="J1" s="3" t="s">
        <v>19</v>
      </c>
      <c r="K1" s="3" t="s">
        <v>22</v>
      </c>
      <c r="L1" s="3" t="s">
        <v>23</v>
      </c>
      <c r="M1" s="3" t="s">
        <v>25</v>
      </c>
      <c r="N1" s="3" t="s">
        <v>26</v>
      </c>
    </row>
    <row r="2" spans="2:14" ht="34" x14ac:dyDescent="0.2">
      <c r="B2" s="11" t="s">
        <v>2</v>
      </c>
      <c r="C2" s="11">
        <f>SUM(E2:E6)</f>
        <v>2.4138999999999999</v>
      </c>
      <c r="D2" s="13" t="s">
        <v>4</v>
      </c>
      <c r="E2" s="11">
        <f>SUM(G2:G4)</f>
        <v>2.3416000000000001</v>
      </c>
      <c r="F2" s="4" t="s">
        <v>15</v>
      </c>
      <c r="G2" s="2">
        <v>5.7000000000000002E-2</v>
      </c>
      <c r="H2" s="6">
        <v>0.313</v>
      </c>
      <c r="I2" s="4" t="s">
        <v>20</v>
      </c>
      <c r="J2" s="7">
        <f>G2/H2</f>
        <v>0.18210862619808307</v>
      </c>
      <c r="K2" s="6">
        <f>J2/SUM(J$2:J$10)</f>
        <v>2.8503932117435602E-2</v>
      </c>
      <c r="L2" s="1">
        <v>565</v>
      </c>
      <c r="M2" s="7">
        <f>K2*L2</f>
        <v>16.104721646351116</v>
      </c>
      <c r="N2" s="8">
        <f>M2*H2</f>
        <v>5.0407778753078993</v>
      </c>
    </row>
    <row r="3" spans="2:14" x14ac:dyDescent="0.2">
      <c r="B3" s="11"/>
      <c r="C3" s="11"/>
      <c r="D3" s="13"/>
      <c r="E3" s="11"/>
      <c r="F3" t="s">
        <v>14</v>
      </c>
      <c r="G3" s="1">
        <v>1.8863000000000001</v>
      </c>
      <c r="H3" s="6">
        <v>1</v>
      </c>
      <c r="I3" s="11" t="s">
        <v>16</v>
      </c>
      <c r="J3" s="7">
        <f t="shared" ref="J3:J10" si="0">G3/H3</f>
        <v>1.8863000000000001</v>
      </c>
      <c r="K3" s="6">
        <f t="shared" ref="K3:K10" si="1">J3/SUM(J$2:J$10)</f>
        <v>0.29524667927940662</v>
      </c>
      <c r="L3" s="1">
        <v>565</v>
      </c>
      <c r="M3" s="7">
        <f t="shared" ref="M3:M10" si="2">K3*L3</f>
        <v>166.81437379286473</v>
      </c>
      <c r="N3" s="8">
        <f t="shared" ref="N3:N10" si="3">M3*H3</f>
        <v>166.81437379286473</v>
      </c>
    </row>
    <row r="4" spans="2:14" x14ac:dyDescent="0.2">
      <c r="B4" s="11"/>
      <c r="C4" s="11"/>
      <c r="D4" s="13"/>
      <c r="E4" s="11"/>
      <c r="F4" t="s">
        <v>13</v>
      </c>
      <c r="G4" s="1">
        <v>0.39829999999999999</v>
      </c>
      <c r="H4" s="6">
        <v>1</v>
      </c>
      <c r="I4" s="11"/>
      <c r="J4" s="7">
        <f t="shared" si="0"/>
        <v>0.39829999999999999</v>
      </c>
      <c r="K4" s="6">
        <f t="shared" si="1"/>
        <v>6.2342550154793855E-2</v>
      </c>
      <c r="L4" s="1">
        <v>565</v>
      </c>
      <c r="M4" s="7">
        <f t="shared" si="2"/>
        <v>35.223540837458529</v>
      </c>
      <c r="N4" s="8">
        <f t="shared" si="3"/>
        <v>35.223540837458529</v>
      </c>
    </row>
    <row r="5" spans="2:14" x14ac:dyDescent="0.2">
      <c r="B5" s="11"/>
      <c r="C5" s="11"/>
      <c r="D5" s="5" t="s">
        <v>5</v>
      </c>
      <c r="E5" s="1">
        <f>G5</f>
        <v>1.21E-2</v>
      </c>
      <c r="F5" t="s">
        <v>5</v>
      </c>
      <c r="G5" s="1">
        <v>1.21E-2</v>
      </c>
      <c r="H5" s="6">
        <v>1</v>
      </c>
      <c r="I5" s="11"/>
      <c r="J5" s="7">
        <f t="shared" si="0"/>
        <v>1.21E-2</v>
      </c>
      <c r="K5" s="6">
        <f t="shared" si="1"/>
        <v>1.893911265059015E-3</v>
      </c>
      <c r="L5" s="1">
        <v>565</v>
      </c>
      <c r="M5" s="7">
        <f t="shared" si="2"/>
        <v>1.0700598647583435</v>
      </c>
      <c r="N5" s="8">
        <f t="shared" si="3"/>
        <v>1.0700598647583435</v>
      </c>
    </row>
    <row r="6" spans="2:14" x14ac:dyDescent="0.2">
      <c r="B6" s="11"/>
      <c r="C6" s="11"/>
      <c r="D6" s="5" t="s">
        <v>6</v>
      </c>
      <c r="E6" s="1">
        <f>G6</f>
        <v>6.0199999999999997E-2</v>
      </c>
      <c r="F6" t="s">
        <v>12</v>
      </c>
      <c r="G6" s="1">
        <v>6.0199999999999997E-2</v>
      </c>
      <c r="H6" s="6">
        <v>1</v>
      </c>
      <c r="I6" s="11"/>
      <c r="J6" s="7">
        <f t="shared" si="0"/>
        <v>6.0199999999999997E-2</v>
      </c>
      <c r="K6" s="6">
        <f t="shared" si="1"/>
        <v>9.4225998476489842E-3</v>
      </c>
      <c r="L6" s="1">
        <v>565</v>
      </c>
      <c r="M6" s="7">
        <f t="shared" si="2"/>
        <v>5.3237689139216764</v>
      </c>
      <c r="N6" s="8">
        <f t="shared" si="3"/>
        <v>5.3237689139216764</v>
      </c>
    </row>
    <row r="7" spans="2:14" x14ac:dyDescent="0.2">
      <c r="B7" s="11" t="s">
        <v>8</v>
      </c>
      <c r="C7" s="11">
        <f>SUM(G7:G9)</f>
        <v>2.0190999999999999</v>
      </c>
      <c r="D7" s="12" t="s">
        <v>9</v>
      </c>
      <c r="E7" s="12"/>
      <c r="F7" s="12"/>
      <c r="G7" s="1">
        <v>1.2761</v>
      </c>
      <c r="H7" s="6">
        <f>0.313/0.421</f>
        <v>0.74346793349168649</v>
      </c>
      <c r="I7" s="14" t="s">
        <v>21</v>
      </c>
      <c r="J7" s="7">
        <f t="shared" si="0"/>
        <v>1.7164156549520766</v>
      </c>
      <c r="K7" s="6">
        <f t="shared" si="1"/>
        <v>0.26865611111052773</v>
      </c>
      <c r="L7" s="1">
        <v>565</v>
      </c>
      <c r="M7" s="7">
        <f t="shared" si="2"/>
        <v>151.79070277744816</v>
      </c>
      <c r="N7" s="8">
        <f t="shared" si="3"/>
        <v>112.85152011720018</v>
      </c>
    </row>
    <row r="8" spans="2:14" x14ac:dyDescent="0.2">
      <c r="B8" s="11"/>
      <c r="C8" s="11"/>
      <c r="D8" s="12" t="s">
        <v>5</v>
      </c>
      <c r="E8" s="12"/>
      <c r="F8" s="12"/>
      <c r="G8" s="1">
        <v>0.51139999999999997</v>
      </c>
      <c r="H8" s="6">
        <f t="shared" ref="H8:H9" si="4">0.313/0.421</f>
        <v>0.74346793349168649</v>
      </c>
      <c r="I8" s="14"/>
      <c r="J8" s="7">
        <f t="shared" si="0"/>
        <v>0.68785750798722034</v>
      </c>
      <c r="K8" s="6">
        <f t="shared" si="1"/>
        <v>0.10766455232499322</v>
      </c>
      <c r="L8" s="1">
        <v>565</v>
      </c>
      <c r="M8" s="7">
        <f t="shared" si="2"/>
        <v>60.830472063621173</v>
      </c>
      <c r="N8" s="8">
        <f t="shared" si="3"/>
        <v>45.225505358464197</v>
      </c>
    </row>
    <row r="9" spans="2:14" x14ac:dyDescent="0.2">
      <c r="B9" s="11"/>
      <c r="C9" s="11"/>
      <c r="D9" s="12" t="s">
        <v>6</v>
      </c>
      <c r="E9" s="12"/>
      <c r="F9" s="12"/>
      <c r="G9" s="1">
        <v>0.2316</v>
      </c>
      <c r="H9" s="6">
        <f t="shared" si="4"/>
        <v>0.74346793349168649</v>
      </c>
      <c r="I9" s="14"/>
      <c r="J9" s="7">
        <f t="shared" si="0"/>
        <v>0.31151309904153351</v>
      </c>
      <c r="K9" s="6">
        <f t="shared" si="1"/>
        <v>4.875852623869463E-2</v>
      </c>
      <c r="L9" s="1">
        <v>565</v>
      </c>
      <c r="M9" s="7">
        <f t="shared" si="2"/>
        <v>27.548567324862464</v>
      </c>
      <c r="N9" s="8">
        <f t="shared" si="3"/>
        <v>20.481476419672095</v>
      </c>
    </row>
    <row r="10" spans="2:14" x14ac:dyDescent="0.2">
      <c r="B10" s="12" t="s">
        <v>10</v>
      </c>
      <c r="C10" s="12"/>
      <c r="D10" s="12"/>
      <c r="E10" s="12"/>
      <c r="F10" s="12"/>
      <c r="G10" s="1">
        <v>1.1341000000000001</v>
      </c>
      <c r="H10" s="6">
        <v>1</v>
      </c>
      <c r="I10" t="s">
        <v>16</v>
      </c>
      <c r="J10" s="7">
        <f t="shared" si="0"/>
        <v>1.1341000000000001</v>
      </c>
      <c r="K10" s="6">
        <f t="shared" si="1"/>
        <v>0.17751113766144042</v>
      </c>
      <c r="L10" s="1">
        <v>565</v>
      </c>
      <c r="M10" s="7">
        <f t="shared" si="2"/>
        <v>100.29379277871384</v>
      </c>
      <c r="N10" s="8">
        <f t="shared" si="3"/>
        <v>100.29379277871384</v>
      </c>
    </row>
    <row r="12" spans="2:14" x14ac:dyDescent="0.2">
      <c r="F12" s="10" t="s">
        <v>27</v>
      </c>
      <c r="G12" s="1">
        <f>SUM(G2:G10)</f>
        <v>5.5670999999999999</v>
      </c>
      <c r="I12" s="10" t="s">
        <v>27</v>
      </c>
      <c r="J12" s="7">
        <f>SUM(J2:J10)</f>
        <v>6.3888948881789132</v>
      </c>
    </row>
    <row r="13" spans="2:14" x14ac:dyDescent="0.2">
      <c r="K13" s="15" t="s">
        <v>24</v>
      </c>
      <c r="L13" s="15"/>
      <c r="M13" s="15"/>
      <c r="N13" s="9">
        <f>SUM(N2:N10)</f>
        <v>492.32481595836151</v>
      </c>
    </row>
  </sheetData>
  <mergeCells count="13">
    <mergeCell ref="I7:I9"/>
    <mergeCell ref="I3:I6"/>
    <mergeCell ref="K13:M13"/>
    <mergeCell ref="D7:F7"/>
    <mergeCell ref="D8:F8"/>
    <mergeCell ref="D9:F9"/>
    <mergeCell ref="B7:B9"/>
    <mergeCell ref="C7:C9"/>
    <mergeCell ref="B10:F10"/>
    <mergeCell ref="D2:D4"/>
    <mergeCell ref="E2:E4"/>
    <mergeCell ref="B2:B6"/>
    <mergeCell ref="C2:C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BF0E2-F193-4546-9370-1ED7058C45E5}">
  <dimension ref="B1:N14"/>
  <sheetViews>
    <sheetView topLeftCell="K1" zoomScale="210" zoomScaleNormal="210" workbookViewId="0">
      <selection activeCell="L3" sqref="L3"/>
    </sheetView>
  </sheetViews>
  <sheetFormatPr baseColWidth="10" defaultRowHeight="16" x14ac:dyDescent="0.2"/>
  <cols>
    <col min="1" max="1" width="4.33203125" customWidth="1"/>
    <col min="2" max="2" width="9.5" customWidth="1"/>
    <col min="3" max="3" width="17.83203125" customWidth="1"/>
    <col min="4" max="5" width="15" customWidth="1"/>
    <col min="6" max="6" width="23" customWidth="1"/>
    <col min="7" max="7" width="18.5" customWidth="1"/>
    <col min="8" max="8" width="15" customWidth="1"/>
    <col min="9" max="9" width="21.5" customWidth="1"/>
    <col min="10" max="10" width="17.33203125" customWidth="1"/>
    <col min="11" max="11" width="20" customWidth="1"/>
    <col min="12" max="12" width="33.33203125" customWidth="1"/>
    <col min="13" max="14" width="21.6640625" customWidth="1"/>
  </cols>
  <sheetData>
    <row r="1" spans="2:14" s="4" customFormat="1" ht="70" customHeight="1" x14ac:dyDescent="0.2">
      <c r="B1" s="3" t="s">
        <v>1</v>
      </c>
      <c r="C1" s="3" t="s">
        <v>7</v>
      </c>
      <c r="D1" s="3" t="s">
        <v>3</v>
      </c>
      <c r="E1" s="3" t="s">
        <v>7</v>
      </c>
      <c r="F1" s="3" t="s">
        <v>0</v>
      </c>
      <c r="G1" s="3" t="s">
        <v>18</v>
      </c>
      <c r="H1" s="3" t="s">
        <v>17</v>
      </c>
      <c r="I1" s="3" t="s">
        <v>11</v>
      </c>
      <c r="J1" s="3" t="s">
        <v>19</v>
      </c>
      <c r="K1" s="3" t="s">
        <v>22</v>
      </c>
      <c r="L1" s="3" t="s">
        <v>23</v>
      </c>
      <c r="M1" s="3" t="s">
        <v>25</v>
      </c>
      <c r="N1" s="3" t="s">
        <v>26</v>
      </c>
    </row>
    <row r="2" spans="2:14" ht="34" x14ac:dyDescent="0.2">
      <c r="B2" s="11" t="s">
        <v>2</v>
      </c>
      <c r="C2" s="11">
        <f>SUM(E2:E6)</f>
        <v>1.4487000000000001</v>
      </c>
      <c r="D2" s="13" t="s">
        <v>4</v>
      </c>
      <c r="E2" s="11">
        <f>SUM(G2:G4)</f>
        <v>1.4469000000000001</v>
      </c>
      <c r="F2" s="4" t="s">
        <v>15</v>
      </c>
      <c r="G2" s="2">
        <v>0.28360000000000002</v>
      </c>
      <c r="H2" s="6">
        <v>0.97499999999999998</v>
      </c>
      <c r="I2" s="4" t="s">
        <v>20</v>
      </c>
      <c r="J2" s="7">
        <f>G2/H2</f>
        <v>0.29087179487179488</v>
      </c>
      <c r="K2" s="6">
        <f t="shared" ref="K2:K7" si="0">J2/SUM(J$2:J$11)</f>
        <v>6.1538461538461542E-2</v>
      </c>
      <c r="L2" s="1">
        <v>565</v>
      </c>
      <c r="M2" s="7">
        <f>K2*L2</f>
        <v>34.769230769230774</v>
      </c>
      <c r="N2" s="8">
        <f>M2*H2</f>
        <v>33.900000000000006</v>
      </c>
    </row>
    <row r="3" spans="2:14" x14ac:dyDescent="0.2">
      <c r="B3" s="11"/>
      <c r="C3" s="11"/>
      <c r="D3" s="13"/>
      <c r="E3" s="11"/>
      <c r="F3" t="s">
        <v>14</v>
      </c>
      <c r="G3" s="1">
        <v>1.1031</v>
      </c>
      <c r="H3" s="6">
        <v>1</v>
      </c>
      <c r="I3" s="11" t="s">
        <v>16</v>
      </c>
      <c r="J3" s="7">
        <f t="shared" ref="J3:J11" si="1">G3/H3</f>
        <v>1.1031</v>
      </c>
      <c r="K3" s="6">
        <f t="shared" si="0"/>
        <v>0.23337799717912552</v>
      </c>
      <c r="L3" s="1">
        <v>565</v>
      </c>
      <c r="M3" s="7">
        <f t="shared" ref="M3:M11" si="2">K3*L3</f>
        <v>131.85856840620593</v>
      </c>
      <c r="N3" s="8">
        <f t="shared" ref="N3:N11" si="3">M3*H3</f>
        <v>131.85856840620593</v>
      </c>
    </row>
    <row r="4" spans="2:14" x14ac:dyDescent="0.2">
      <c r="B4" s="11"/>
      <c r="C4" s="11"/>
      <c r="D4" s="13"/>
      <c r="E4" s="11"/>
      <c r="F4" t="s">
        <v>13</v>
      </c>
      <c r="G4" s="1">
        <v>6.0199999999999997E-2</v>
      </c>
      <c r="H4" s="6">
        <v>1</v>
      </c>
      <c r="I4" s="11"/>
      <c r="J4" s="7">
        <f t="shared" si="1"/>
        <v>6.0199999999999997E-2</v>
      </c>
      <c r="K4" s="6">
        <f t="shared" si="0"/>
        <v>1.2736248236953455E-2</v>
      </c>
      <c r="L4" s="1">
        <v>565</v>
      </c>
      <c r="M4" s="7">
        <f t="shared" si="2"/>
        <v>7.1959802538787025</v>
      </c>
      <c r="N4" s="8">
        <f t="shared" si="3"/>
        <v>7.1959802538787025</v>
      </c>
    </row>
    <row r="5" spans="2:14" x14ac:dyDescent="0.2">
      <c r="B5" s="11"/>
      <c r="C5" s="11"/>
      <c r="D5" s="5" t="s">
        <v>5</v>
      </c>
      <c r="E5" s="1">
        <f>G5</f>
        <v>0</v>
      </c>
      <c r="F5" t="s">
        <v>5</v>
      </c>
      <c r="G5" s="1">
        <v>0</v>
      </c>
      <c r="H5" s="6">
        <v>1</v>
      </c>
      <c r="I5" s="11"/>
      <c r="J5" s="7">
        <f t="shared" si="1"/>
        <v>0</v>
      </c>
      <c r="K5" s="6">
        <f t="shared" si="0"/>
        <v>0</v>
      </c>
      <c r="L5" s="1">
        <v>565</v>
      </c>
      <c r="M5" s="7">
        <f t="shared" si="2"/>
        <v>0</v>
      </c>
      <c r="N5" s="8">
        <f t="shared" si="3"/>
        <v>0</v>
      </c>
    </row>
    <row r="6" spans="2:14" x14ac:dyDescent="0.2">
      <c r="B6" s="11"/>
      <c r="C6" s="11"/>
      <c r="D6" s="5" t="s">
        <v>6</v>
      </c>
      <c r="E6" s="1">
        <f>G6</f>
        <v>1.8E-3</v>
      </c>
      <c r="F6" t="s">
        <v>12</v>
      </c>
      <c r="G6" s="1">
        <v>1.8E-3</v>
      </c>
      <c r="H6" s="6">
        <v>1</v>
      </c>
      <c r="I6" s="11"/>
      <c r="J6" s="7">
        <f t="shared" si="1"/>
        <v>1.8E-3</v>
      </c>
      <c r="K6" s="6">
        <f t="shared" si="0"/>
        <v>3.8081805359661494E-4</v>
      </c>
      <c r="L6" s="1">
        <v>565</v>
      </c>
      <c r="M6" s="7">
        <f t="shared" si="2"/>
        <v>0.21516220028208743</v>
      </c>
      <c r="N6" s="8">
        <f t="shared" si="3"/>
        <v>0.21516220028208743</v>
      </c>
    </row>
    <row r="7" spans="2:14" x14ac:dyDescent="0.2">
      <c r="B7" s="11" t="s">
        <v>8</v>
      </c>
      <c r="C7" s="11">
        <f>SUM(G7:G10)</f>
        <v>1.2019</v>
      </c>
      <c r="D7" s="12" t="s">
        <v>9</v>
      </c>
      <c r="E7" s="12"/>
      <c r="F7" s="12"/>
      <c r="G7" s="1">
        <v>9.5299999999999996E-2</v>
      </c>
      <c r="H7" s="6">
        <v>0.97499999999999998</v>
      </c>
      <c r="I7" s="14" t="s">
        <v>21</v>
      </c>
      <c r="J7" s="7">
        <f t="shared" si="1"/>
        <v>9.7743589743589737E-2</v>
      </c>
      <c r="K7" s="6">
        <f t="shared" si="0"/>
        <v>2.0679179776499943E-2</v>
      </c>
      <c r="L7" s="1">
        <v>565</v>
      </c>
      <c r="M7" s="7">
        <f t="shared" si="2"/>
        <v>11.683736573722468</v>
      </c>
      <c r="N7" s="8">
        <f t="shared" si="3"/>
        <v>11.391643159379406</v>
      </c>
    </row>
    <row r="8" spans="2:14" x14ac:dyDescent="0.2">
      <c r="B8" s="11"/>
      <c r="C8" s="11"/>
      <c r="D8" s="12" t="s">
        <v>28</v>
      </c>
      <c r="E8" s="12"/>
      <c r="F8" s="12"/>
      <c r="G8" s="1">
        <v>0.36359999999999998</v>
      </c>
      <c r="H8" s="6">
        <v>0.97499999999999998</v>
      </c>
      <c r="I8" s="14"/>
      <c r="J8" s="7"/>
      <c r="K8" s="6"/>
      <c r="L8" s="1"/>
      <c r="M8" s="7"/>
      <c r="N8" s="8"/>
    </row>
    <row r="9" spans="2:14" x14ac:dyDescent="0.2">
      <c r="B9" s="11"/>
      <c r="C9" s="11"/>
      <c r="D9" s="12" t="s">
        <v>5</v>
      </c>
      <c r="E9" s="12"/>
      <c r="F9" s="12"/>
      <c r="G9" s="1">
        <v>0.51139999999999997</v>
      </c>
      <c r="H9" s="6">
        <v>0.97499999999999998</v>
      </c>
      <c r="I9" s="14"/>
      <c r="J9" s="7">
        <f t="shared" si="1"/>
        <v>0.52451282051282044</v>
      </c>
      <c r="K9" s="6">
        <f>J9/SUM(J$2:J$11)</f>
        <v>0.11096886188564607</v>
      </c>
      <c r="L9" s="1">
        <v>565</v>
      </c>
      <c r="M9" s="7">
        <f t="shared" si="2"/>
        <v>62.69740696539003</v>
      </c>
      <c r="N9" s="8">
        <f t="shared" si="3"/>
        <v>61.129971791255279</v>
      </c>
    </row>
    <row r="10" spans="2:14" x14ac:dyDescent="0.2">
      <c r="B10" s="11"/>
      <c r="C10" s="11"/>
      <c r="D10" s="12" t="s">
        <v>6</v>
      </c>
      <c r="E10" s="12"/>
      <c r="F10" s="12"/>
      <c r="G10" s="1">
        <v>0.2316</v>
      </c>
      <c r="H10" s="6">
        <v>0.97499999999999998</v>
      </c>
      <c r="I10" s="14"/>
      <c r="J10" s="7">
        <f t="shared" si="1"/>
        <v>0.23753846153846153</v>
      </c>
      <c r="K10" s="6">
        <f>J10/SUM(J$2:J$11)</f>
        <v>5.0254963654117392E-2</v>
      </c>
      <c r="L10" s="1">
        <v>565</v>
      </c>
      <c r="M10" s="7">
        <f t="shared" si="2"/>
        <v>28.394054464576328</v>
      </c>
      <c r="N10" s="8">
        <f t="shared" si="3"/>
        <v>27.68420310296192</v>
      </c>
    </row>
    <row r="11" spans="2:14" x14ac:dyDescent="0.2">
      <c r="B11" s="12" t="s">
        <v>10</v>
      </c>
      <c r="C11" s="12"/>
      <c r="D11" s="12"/>
      <c r="E11" s="12"/>
      <c r="F11" s="12"/>
      <c r="G11" s="1">
        <v>2.4108999999999998</v>
      </c>
      <c r="H11" s="6">
        <v>1</v>
      </c>
      <c r="I11" t="s">
        <v>16</v>
      </c>
      <c r="J11" s="7">
        <f t="shared" si="1"/>
        <v>2.4108999999999998</v>
      </c>
      <c r="K11" s="6">
        <f>J11/SUM(J$2:J$11)</f>
        <v>0.51006346967559946</v>
      </c>
      <c r="L11" s="1">
        <v>565</v>
      </c>
      <c r="M11" s="7">
        <f t="shared" si="2"/>
        <v>288.18586036671371</v>
      </c>
      <c r="N11" s="8">
        <f t="shared" si="3"/>
        <v>288.18586036671371</v>
      </c>
    </row>
    <row r="13" spans="2:14" x14ac:dyDescent="0.2">
      <c r="F13" s="10" t="s">
        <v>27</v>
      </c>
      <c r="G13" s="1">
        <f>SUM(G2:G11)</f>
        <v>5.0614999999999997</v>
      </c>
      <c r="I13" s="10" t="s">
        <v>27</v>
      </c>
      <c r="J13" s="7">
        <f>SUM(J2:J11)</f>
        <v>4.7266666666666666</v>
      </c>
    </row>
    <row r="14" spans="2:14" x14ac:dyDescent="0.2">
      <c r="K14" s="15" t="s">
        <v>24</v>
      </c>
      <c r="L14" s="15"/>
      <c r="M14" s="15"/>
      <c r="N14" s="9">
        <f>SUM(N2:N11)</f>
        <v>561.56138928067708</v>
      </c>
    </row>
  </sheetData>
  <mergeCells count="14">
    <mergeCell ref="D10:F10"/>
    <mergeCell ref="B11:F11"/>
    <mergeCell ref="K14:M14"/>
    <mergeCell ref="D8:F8"/>
    <mergeCell ref="B2:B6"/>
    <mergeCell ref="C2:C6"/>
    <mergeCell ref="D2:D4"/>
    <mergeCell ref="E2:E4"/>
    <mergeCell ref="I3:I6"/>
    <mergeCell ref="B7:B10"/>
    <mergeCell ref="C7:C10"/>
    <mergeCell ref="D7:F7"/>
    <mergeCell ref="I7:I10"/>
    <mergeCell ref="D9:F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Permian</vt:lpstr>
      <vt:lpstr>Marcellus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Jonah Messinger</dc:creator>
  <cp:lastModifiedBy>Jonah Messinger</cp:lastModifiedBy>
  <dcterms:created xsi:type="dcterms:W3CDTF">2024-07-02T08:34:04Z</dcterms:created>
  <dcterms:modified xsi:type="dcterms:W3CDTF">2024-07-28T15:20:31Z</dcterms:modified>
</cp:coreProperties>
</file>