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ggregate" sheetId="1" r:id="rId4"/>
    <sheet state="visible" name="Boron" sheetId="2" r:id="rId5"/>
    <sheet state="visible" name="CaO" sheetId="3" r:id="rId6"/>
    <sheet state="visible" name="CaSO4" sheetId="4" r:id="rId7"/>
    <sheet state="visible" name="Coal" sheetId="5" r:id="rId8"/>
    <sheet state="visible" name="Graphite" sheetId="6" r:id="rId9"/>
    <sheet state="visible" name="Lead" sheetId="7" r:id="rId10"/>
    <sheet state="visible" name="Mn" sheetId="8" r:id="rId11"/>
    <sheet state="visible" name="Nb" sheetId="9" r:id="rId12"/>
    <sheet state="visible" name="Phosphate" sheetId="10" r:id="rId13"/>
    <sheet state="visible" name="REEs" sheetId="11" r:id="rId14"/>
    <sheet state="visible" name="U" sheetId="12" r:id="rId15"/>
  </sheets>
  <definedNames/>
  <calcPr/>
</workbook>
</file>

<file path=xl/sharedStrings.xml><?xml version="1.0" encoding="utf-8"?>
<sst xmlns="http://schemas.openxmlformats.org/spreadsheetml/2006/main" count="533" uniqueCount="412">
  <si>
    <t>RMR =</t>
  </si>
  <si>
    <t>Waste</t>
  </si>
  <si>
    <t>assuming 100% OP (open-pit mining)</t>
  </si>
  <si>
    <t>Ore</t>
  </si>
  <si>
    <t>Ore Grade</t>
  </si>
  <si>
    <t>ore grade is n/a since aggregate is used as bulk material</t>
  </si>
  <si>
    <t>Milling Recovery Rate</t>
  </si>
  <si>
    <t>assuming milling involves only crushing so lossess are considered negligible</t>
  </si>
  <si>
    <t>Refining Recovery Rate</t>
  </si>
  <si>
    <t>assuming no refining occurs</t>
  </si>
  <si>
    <t xml:space="preserve">RMR = </t>
  </si>
  <si>
    <t xml:space="preserve">Waste </t>
  </si>
  <si>
    <t>Assuming 100% OP</t>
  </si>
  <si>
    <t>Ore grade</t>
  </si>
  <si>
    <t>Assuming negligible losses from chemical processes</t>
  </si>
  <si>
    <t>Grade</t>
  </si>
  <si>
    <t>Mineral</t>
  </si>
  <si>
    <t>Grade (% B2O3)</t>
  </si>
  <si>
    <t>Grade (% B)</t>
  </si>
  <si>
    <t>tincal</t>
  </si>
  <si>
    <t>kernite</t>
  </si>
  <si>
    <t>Avg Grade (% B, in decimal form)</t>
  </si>
  <si>
    <t>Between the two, US Borax and Eti Maden produce tincal, kernite, ulexite, and colemanite. US Borax grades were more reliable so their numbers will be used as representative for both.</t>
  </si>
  <si>
    <t>Grades for all 4 major boron minerals are similar so with no empirical data, we average them and use a single grade representative of all four.</t>
  </si>
  <si>
    <t>US Borax - tincal avg grade = 25.3% B2O3, kernite avg grade = 31.9% B2O3</t>
  </si>
  <si>
    <t>https://d9-wret.s3.us-west-2.amazonaws.com/assets/palladium/production/atoms/files/myb1-2018-boron-2.pdf</t>
  </si>
  <si>
    <t>Eti Maden - tincal = 26% B2O3; colemanite/ulexite = 28-31% B2O3</t>
  </si>
  <si>
    <t>https://core.ac.uk/reader/153447010</t>
  </si>
  <si>
    <t>B2O3 * 0.31074 = B</t>
  </si>
  <si>
    <t>https://www.borax.com/BoraxCorp/media/Borax-Main/Resources/Technical-Bulletin/conversion-factors.pdf?ext=.pdf</t>
  </si>
  <si>
    <t>Mining Method</t>
  </si>
  <si>
    <t>US Borax is OP</t>
  </si>
  <si>
    <t>https://www.borax.com/about/borax-operations/boron-california</t>
  </si>
  <si>
    <t>Eti Maden is OP</t>
  </si>
  <si>
    <t>https://www.mdpi.com/2071-1050/14/3/1787</t>
  </si>
  <si>
    <t>Taking US Borax and Eti Maden alone as global representation:</t>
  </si>
  <si>
    <t>US Borax 20-25%, Eti Maden 60%</t>
  </si>
  <si>
    <t>https://www.sec.gov/Archives/edgar/data/1888654/000095017023045509/feam-20230630.htm</t>
  </si>
  <si>
    <t>US Borax 25%</t>
  </si>
  <si>
    <t xml:space="preserve">U.S. Borax (~30%); Eti Maden of Turkey (&gt;50%) </t>
  </si>
  <si>
    <t>https://hal.science/hal-03770071v1/file/I2M_Alix-2002.pdf</t>
  </si>
  <si>
    <t>https://www.mdpi.com/2673-6489/2/2/9</t>
  </si>
  <si>
    <t>Milling</t>
  </si>
  <si>
    <t>*Accounting only for calcination</t>
  </si>
  <si>
    <t xml:space="preserve">US Borax milling processes are taken as representative. US Borax performs calcination for ulexite ores, but not for tincal.  </t>
  </si>
  <si>
    <t>The calcination recovery rate will be applied generally to all ore types.</t>
  </si>
  <si>
    <t>https://agriculture.borax.com/boron-us-borax/who-is-us-borax/refined-borates</t>
  </si>
  <si>
    <t xml:space="preserve">Calcination Recovery Rates </t>
  </si>
  <si>
    <t>https://www.mdpi.com/2075-163X/11/3/318</t>
  </si>
  <si>
    <t xml:space="preserve">average =  </t>
  </si>
  <si>
    <t>Refining</t>
  </si>
  <si>
    <t xml:space="preserve">Relevant forms of processed boron are B2O3 for glass and BF3 for semiconductor doping. Refining is limited to chemical process so losses are taken to be negligible. </t>
  </si>
  <si>
    <t>B2O3 comes directly from ulexite or indirectly through kernite, tincal, or colemanite. BF3 comes from B2O3. So production from US Borax and Eti Maden represent paths to both final products.</t>
  </si>
  <si>
    <t>Kernite &gt; boric acid (H3BO3)</t>
  </si>
  <si>
    <t>Tincal (natural borax, Na2H20B4O17) &gt; sodium borate (borax can be easily converted into boric acid)</t>
  </si>
  <si>
    <t>Ulexite &gt; glass/cermics</t>
  </si>
  <si>
    <t>https://pubs.usgs.gov/periodicals/mcs2023/mcs2023-boron.pdf</t>
  </si>
  <si>
    <t>Colemanite &gt; boric acid</t>
  </si>
  <si>
    <t>B2O3 can be made from (borax + sulfuric acid) or (boric acid + heat)</t>
  </si>
  <si>
    <t>https://en.wikipedia.org/wiki/Boron_trioxide</t>
  </si>
  <si>
    <t>Boron for doping is BF3 (made from B2O3 + 6HF &gt; 2BF3 + 3H2O)</t>
  </si>
  <si>
    <t>https://en.wikipedia.org/wiki/Boron_trifluoride</t>
  </si>
  <si>
    <t>*Assuming all production is from limestone</t>
  </si>
  <si>
    <t>Average CaO grade in limestone</t>
  </si>
  <si>
    <t>https://www.sciencedirect.com/science/article/pii/S1674987120300876</t>
  </si>
  <si>
    <t>https://www.kgs.ku.edu/Publications/Bulletins/90_5/</t>
  </si>
  <si>
    <t>https://www.ftmmachinery.com/blog/lime-production-process-and-required-equipment.html</t>
  </si>
  <si>
    <t>https://oarjpublication.com/journals/oarjet/sites/default/files/OARJET-2021-0114.pdf</t>
  </si>
  <si>
    <t>https://www.proquest.com/openview/54ad1a8068524f453ac0b84f1c08f2be/1?pq-origsite=gscholar&amp;cbl=2040373</t>
  </si>
  <si>
    <t>average =</t>
  </si>
  <si>
    <t>Calcination Yield Rate</t>
  </si>
  <si>
    <t>assuming 75% OP; 25% UG (underground)</t>
  </si>
  <si>
    <t>considering minimum grade</t>
  </si>
  <si>
    <t>assuming no refining</t>
  </si>
  <si>
    <t>*considering only gypsum rock (treating anhydrite as the same)</t>
  </si>
  <si>
    <t>Gypsum Rock Ore Grade</t>
  </si>
  <si>
    <t>minimum grade</t>
  </si>
  <si>
    <t>https://www.sciencedirect.com/science/article/pii/S209526861830380X</t>
  </si>
  <si>
    <t xml:space="preserve"> kg rock / GWh =</t>
  </si>
  <si>
    <t>ore grade is not applicable</t>
  </si>
  <si>
    <t>Mass / Energy Conversion</t>
  </si>
  <si>
    <t>https://x.com/wang_seaver/status/1714712263377252649?s=20</t>
  </si>
  <si>
    <t>"a 1GW supercritical coal-fired power plant devours 120kg of coal a second. 7.2 tons/min"</t>
  </si>
  <si>
    <t>kg of coal burned per hour of operation of a 1GW plant (e.g. per GWh)</t>
  </si>
  <si>
    <t>Processing Recovery Rates (Coal Washing)</t>
  </si>
  <si>
    <t>*assuming all coal globally is washed</t>
  </si>
  <si>
    <t>https://nap.nationalacademies.org/read/11977/chapter/15</t>
  </si>
  <si>
    <t>https://pubs.usgs.gov/pp/1625f/downloads/ChapterG.pdf#page=9</t>
  </si>
  <si>
    <t>https://link.springer.com/article/10.1007/s40789-014-0023-4</t>
  </si>
  <si>
    <t>https://usea.org/sites/default/files/122012_Losses%20in%20the%20coal%20supply%20chain_ccc212.pdf#page=10</t>
  </si>
  <si>
    <t>https://link.springer.com/article/10.1007/s40789-017-0185-y</t>
  </si>
  <si>
    <t>average wash recovery rate</t>
  </si>
  <si>
    <t>https://www.globalmethane.org/documents/toolsres_coal_overview_fullreport.pdf</t>
  </si>
  <si>
    <t>https://www.globalmethane.org/coal/country-profiles.aspx</t>
  </si>
  <si>
    <t>*tonnages include all coal grade types; small producing countries excluded</t>
  </si>
  <si>
    <t>Country (Data Year)</t>
  </si>
  <si>
    <t>Underground (million tonnes)</t>
  </si>
  <si>
    <t>Open Pit (million tonnes)</t>
  </si>
  <si>
    <t>% Global Production (as of 2012)</t>
  </si>
  <si>
    <t>Source</t>
  </si>
  <si>
    <t>United States (2013)</t>
  </si>
  <si>
    <t>https://www.globalmethane.org/documents/toolsres_coal_overview_ch36.pdf</t>
  </si>
  <si>
    <t>Australia (2012/2013; only NSW and QSL)</t>
  </si>
  <si>
    <t>https://www.globalmethane.org/documents/toolsres_coal_overview_ch2.pdf</t>
  </si>
  <si>
    <t>China (2012)</t>
  </si>
  <si>
    <t>https://www.globalmethane.org/documents/toolsres_coal_overview_ch7.pdf</t>
  </si>
  <si>
    <t>India (2012)</t>
  </si>
  <si>
    <t>https://www.globalmethane.org/documents/toolsres_coal_overview_ch16.pdf</t>
  </si>
  <si>
    <t>Russia (2012)</t>
  </si>
  <si>
    <t>https://www.globalmethane.org/documents/toolsres_coal_overview_ch30.pdf</t>
  </si>
  <si>
    <t>South Africa (2012)</t>
  </si>
  <si>
    <t>https://www.globalmethane.org/documents/toolsres_coal_overview_ch31.pdf</t>
  </si>
  <si>
    <t>Germany (2013)</t>
  </si>
  <si>
    <t>https://www.globalmethane.org/documents/toolsres_coal_overview_ch14.pdf</t>
  </si>
  <si>
    <t>Kazakhstan (2009)</t>
  </si>
  <si>
    <t>https://www.globalmethane.org/documents/toolsres_coal_overview_ch20.pdf</t>
  </si>
  <si>
    <t>Turkey (2012 - only includes lignite which is vast majority)</t>
  </si>
  <si>
    <t>https://www.globalmethane.org/documents/toolsres_coal_overview_ch33.pdf</t>
  </si>
  <si>
    <t>Ukraine (2012/2013)</t>
  </si>
  <si>
    <t>https://www.globalmethane.org/documents/toolsres_coal_overview_ch34.pdf</t>
  </si>
  <si>
    <t>Canada (2012)</t>
  </si>
  <si>
    <t>https://www.globalmethane.org/documents/toolsres_coal_overview_ch6.pdf</t>
  </si>
  <si>
    <t>Sums</t>
  </si>
  <si>
    <t>Total Production</t>
  </si>
  <si>
    <t>% UG</t>
  </si>
  <si>
    <t>% OP</t>
  </si>
  <si>
    <t>https://op.europa.eu/en/publication-detail/-/publication/8dabb4c1-f894-11ea-991b-01aa75ed71a1</t>
  </si>
  <si>
    <t>pg. 355</t>
  </si>
  <si>
    <t>Crystalline</t>
  </si>
  <si>
    <t>Type</t>
  </si>
  <si>
    <t xml:space="preserve">Amorphous </t>
  </si>
  <si>
    <t xml:space="preserve">Flake </t>
  </si>
  <si>
    <t>Lump/Vein/Chip</t>
  </si>
  <si>
    <t>Grade Range (% C)</t>
  </si>
  <si>
    <t>50-90%</t>
  </si>
  <si>
    <t>5-30%</t>
  </si>
  <si>
    <t>40-95%</t>
  </si>
  <si>
    <t>Median Grade of Reported Range</t>
  </si>
  <si>
    <t>Median % Production (2014)</t>
  </si>
  <si>
    <t>Weighted Grade</t>
  </si>
  <si>
    <t>Weighted Avg. Grade =</t>
  </si>
  <si>
    <t>*mining methods were described as "mostly surface" for flake, "mostly underground" for lump and "both" for amorphous. "both" was taken to be 50%/50% and "mostly" was 100%</t>
  </si>
  <si>
    <t>https://pubs.usgs.gov/pp/1802/j/pp1802j.pdf</t>
  </si>
  <si>
    <t>50% UG / 50% OP</t>
  </si>
  <si>
    <t>100% OP</t>
  </si>
  <si>
    <t>100% UG</t>
  </si>
  <si>
    <t>Weighted Waste</t>
  </si>
  <si>
    <t>Weighted Avg. Waste =</t>
  </si>
  <si>
    <t xml:space="preserve">Milling </t>
  </si>
  <si>
    <t>*Considering only flotation though amorphous and lump are often only hand sorted</t>
  </si>
  <si>
    <t>https://www.911metallurgist.com/blog/graphite-beneficiation-process</t>
  </si>
  <si>
    <t>https://www.xinhaiepc.com/solutions/graphite-ore-mining-process</t>
  </si>
  <si>
    <t>https://www.jxscmachine.com/new/graphite-beneficiation-process/</t>
  </si>
  <si>
    <t>Average Milling Recovery Rate</t>
  </si>
  <si>
    <t>assuming 75% UG and 25% OP</t>
  </si>
  <si>
    <t>*Some mines reported grades as ranges. Median grades are listed here for those cases</t>
  </si>
  <si>
    <t>Sichuan region, China</t>
  </si>
  <si>
    <t>https://www.mdpi.com/2075-4701/6/4/93</t>
  </si>
  <si>
    <t>Tibet region, China</t>
  </si>
  <si>
    <t>https://www.hindawi.com/journals/amse/2020/2804924/</t>
  </si>
  <si>
    <t xml:space="preserve">Red Dog, US </t>
  </si>
  <si>
    <t>https://d9-wret.s3.us-west-2.amazonaws.com/assets/palladium/production/mineral-pubs/lead/myb1-2015-lead.pdf</t>
  </si>
  <si>
    <t xml:space="preserve">Pend Oreille, US </t>
  </si>
  <si>
    <t xml:space="preserve">Selwyn Mine, Canada </t>
  </si>
  <si>
    <t>https://d9-wret.s3.us-west-2.amazonaws.com/assets/palladium/production/mineral-pubs/lead/myb1-2011-lead.pdf#page=6</t>
  </si>
  <si>
    <t xml:space="preserve">Doe Run Viburnum, US </t>
  </si>
  <si>
    <r>
      <rPr>
        <color rgb="FF1155CC"/>
        <u/>
      </rPr>
      <t>https://d9-wret.s3.us-west-2.amazonaws.com/assets/palladium/production/mineral-pubs/lead/myb1-2010-lead.pdf#page=3</t>
    </r>
    <r>
      <rPr/>
      <t xml:space="preserve"> </t>
    </r>
  </si>
  <si>
    <t>Xstrata, Australia</t>
  </si>
  <si>
    <t>https://d9-wret.s3.us-west-2.amazonaws.com/assets/palladium/production/mineral-pubs/lead/myb1-2009-lead.pdf#page=6</t>
  </si>
  <si>
    <t xml:space="preserve">Lucky Friday, US </t>
  </si>
  <si>
    <t>https://d9-wret.s3.us-west-2.amazonaws.com/assets/palladium/production/mineral-pubs/lead/myb1-2008-lead.pdf</t>
  </si>
  <si>
    <t xml:space="preserve">Galena Mine, US </t>
  </si>
  <si>
    <t xml:space="preserve">Greens Creek, US  </t>
  </si>
  <si>
    <t>https://d9-wret.s3.us-west-2.amazonaws.com/assets/palladium/production/mineral-pubs/lead/myb1-2006-lead.pdf</t>
  </si>
  <si>
    <t>Hera, Australia</t>
  </si>
  <si>
    <t xml:space="preserve">Magellan, Australia </t>
  </si>
  <si>
    <t xml:space="preserve">Ozernoye, Russia </t>
  </si>
  <si>
    <t xml:space="preserve">Toral, Spain </t>
  </si>
  <si>
    <t xml:space="preserve">Stratoni Mine, Greece  </t>
  </si>
  <si>
    <t>https://d9-wret.s3.us-west-2.amazonaws.com/assets/palladium/production/mineral-pubs/lead/leadmyb05.pdf#page=6</t>
  </si>
  <si>
    <t xml:space="preserve">Rampura Agucha </t>
  </si>
  <si>
    <t xml:space="preserve">Mehdiabad, Iran </t>
  </si>
  <si>
    <t xml:space="preserve">Lappberget, Sweden   </t>
  </si>
  <si>
    <t>https://d9-wret.s3.us-west-2.amazonaws.com/assets/palladium/production/mineral-pubs/lead/leadmyb02.pdf</t>
  </si>
  <si>
    <t xml:space="preserve">Duddar, Pakistan </t>
  </si>
  <si>
    <t>Dry River South, Australia</t>
  </si>
  <si>
    <t xml:space="preserve">El Aguila, Peru </t>
  </si>
  <si>
    <t xml:space="preserve">Galmoy, Ireland </t>
  </si>
  <si>
    <t xml:space="preserve">Elura, Australia </t>
  </si>
  <si>
    <t xml:space="preserve">Red Dome, Australia </t>
  </si>
  <si>
    <t xml:space="preserve">Trepca, Kosovo </t>
  </si>
  <si>
    <t xml:space="preserve">Average grade = </t>
  </si>
  <si>
    <t>MVT deposits are UG mines</t>
  </si>
  <si>
    <t>https://pubs.usgs.gov/sir/2010/5070/a/pdf/SIR10-5070A.pdf</t>
  </si>
  <si>
    <t>Lead and zinc ores are mostly UG</t>
  </si>
  <si>
    <t>https://www.mdpi.com/2079-9276/5/4/36</t>
  </si>
  <si>
    <t>mostly UG (for US)</t>
  </si>
  <si>
    <t>https://archive.epa.gov/epawaste/nonhaz/industrial/special/web/pdf/leadzinc.pdf</t>
  </si>
  <si>
    <t>VMS is either OP or UG</t>
  </si>
  <si>
    <t>https://pubs.usgs.gov/of/1995/ofr-95-0831/CHAP16.pdf</t>
  </si>
  <si>
    <t xml:space="preserve">flotation recovery rate </t>
  </si>
  <si>
    <t>https://www.linkedin.com/pulse/important-lead-zinc-ore-processing-knowledge-you-need-gumy-liang/</t>
  </si>
  <si>
    <t>https://www.sciencedirect.com/science/article/pii/S2238785415001064</t>
  </si>
  <si>
    <t xml:space="preserve">Doe Run flotation recovery </t>
  </si>
  <si>
    <t>https://archive.epa.gov/epawaste/nonhaz/industrial/special/web/pdf/leadzinc.pdf#page=65</t>
  </si>
  <si>
    <t xml:space="preserve">Greens Creek mill recovery </t>
  </si>
  <si>
    <r>
      <rPr>
        <color rgb="FF1155CC"/>
        <u/>
      </rPr>
      <t>https://d9-wret.s3.us-west-2.amazonaws.com/assets/palladium/production/mineral-pubs/lead/myb1-2008-lead.pdf#page=3</t>
    </r>
    <r>
      <rPr/>
      <t xml:space="preserve"> </t>
    </r>
  </si>
  <si>
    <t xml:space="preserve">Lucky Friday mill recovery </t>
  </si>
  <si>
    <t>https://d9-wret.s3.us-west-2.amazonaws.com/assets/palladium/production/mineral-pubs/lead/myb1-2013-lead.pdf#page=3</t>
  </si>
  <si>
    <t>Red Dog mill recovery (2007)</t>
  </si>
  <si>
    <t>https://d9-wret.s3.us-west-2.amazonaws.com/assets/palladium/production/mineral-pubs/lead/myb1-2007-lead.pdf#page=3</t>
  </si>
  <si>
    <t>Red Dog mill recovery (2006)</t>
  </si>
  <si>
    <t>Average mill recovery rate =</t>
  </si>
  <si>
    <t>Avg 2018 global direct Pb recovery</t>
  </si>
  <si>
    <t>https://www.mdpi.com/2075-4701/12/1/58</t>
  </si>
  <si>
    <t xml:space="preserve">assuming 75% OP; 25% UG </t>
  </si>
  <si>
    <t xml:space="preserve">Mining Method </t>
  </si>
  <si>
    <t>Mostly OP</t>
  </si>
  <si>
    <t>https://www.manganese.org/manganese-mining-and-transport/</t>
  </si>
  <si>
    <t>https://www.theassay.com/articles/the-assay-insights/manganese-mining-insights/</t>
  </si>
  <si>
    <t>Sum of Global Production from 2021 Minerals Yearbook Table 7</t>
  </si>
  <si>
    <t>https://www.usgs.gov/centers/national-minerals-information-center/manganese-statistics-and-information</t>
  </si>
  <si>
    <t>Year</t>
  </si>
  <si>
    <t>Gross weight</t>
  </si>
  <si>
    <t>Mn content</t>
  </si>
  <si>
    <t>Avg. Grade</t>
  </si>
  <si>
    <t>https://www.scirp.org/html/10-2710147_46366.htm</t>
  </si>
  <si>
    <t>https://www.foruimining.com/product/manganese-ore-processing-line/</t>
  </si>
  <si>
    <t>https://www.911metallurgist.com/blog/manganese-ore-processing</t>
  </si>
  <si>
    <t>https://hero.epa.gov/hero/index.cfm/reference/details/reference_id/5928705</t>
  </si>
  <si>
    <t>Average</t>
  </si>
  <si>
    <t xml:space="preserve">Refining </t>
  </si>
  <si>
    <t>Grade and Mining Method</t>
  </si>
  <si>
    <t xml:space="preserve">*Grade and mining methods were weighted based on % global production. The two deposit types within Araxa were weighted with respect to the resource size. </t>
  </si>
  <si>
    <t xml:space="preserve">Mine </t>
  </si>
  <si>
    <t>Grade (% Nb2O5)</t>
  </si>
  <si>
    <t>Grade (% Nb)</t>
  </si>
  <si>
    <t>Method</t>
  </si>
  <si>
    <t>Resource Size (Mmt)</t>
  </si>
  <si>
    <t>Resource Size %</t>
  </si>
  <si>
    <t xml:space="preserve">% Global Production </t>
  </si>
  <si>
    <t xml:space="preserve">https://pubs.usgs.gov/pp/1802/m/pp1802m.pdf#page=21 </t>
  </si>
  <si>
    <t>Araxá (CBMM, Brazil) weathered</t>
  </si>
  <si>
    <t>OP</t>
  </si>
  <si>
    <t>Araxá (CBMM, Brazil) unweathered</t>
  </si>
  <si>
    <t>Niobec (Magris, IAMGOLD, Canada)</t>
  </si>
  <si>
    <t>UG</t>
  </si>
  <si>
    <t>n/a</t>
  </si>
  <si>
    <t>Weighted Grade (% Nb in decimal form)</t>
  </si>
  <si>
    <t>Araxa is OP</t>
  </si>
  <si>
    <t>https://pubs.usgs.gov/pp/1802/m/pp1802m.pdf#page=25</t>
  </si>
  <si>
    <t>https://miningdataonline.com/property/1512/Araxa(Patrocinio)-Mine.aspx</t>
  </si>
  <si>
    <t>https://mrdata.usgs.gov/mrds/show-mrds.php?dep_id=10254931</t>
  </si>
  <si>
    <t>Niobec is UG</t>
  </si>
  <si>
    <t>https://mininglifeonline.net/company-article/niobec-niobium-mine--qu--bec/3014</t>
  </si>
  <si>
    <t>The Nb content of Nb2O5 is 69.904%</t>
  </si>
  <si>
    <t>https://pubs.usgs.gov/myb/vol1/2018/myb1-2018-niobium.pdf</t>
  </si>
  <si>
    <t>Global Representation</t>
  </si>
  <si>
    <t>Niobec = 10% Global Production</t>
  </si>
  <si>
    <t>~10% global production (2023)</t>
  </si>
  <si>
    <t>https://www.magrispm.com/about</t>
  </si>
  <si>
    <t>Niobec ~ 8 to 10% (2021)</t>
  </si>
  <si>
    <t>https://www.sciencedirect.com/science/article/abs/pii/S2352380820300460</t>
  </si>
  <si>
    <t>https://im-mining.com/2021/02/11/redpath-completes-largest-raisebore-volume-americas-niobec-niobium-mine-quebec/</t>
  </si>
  <si>
    <t>Araxa = 80% Global Production</t>
  </si>
  <si>
    <t xml:space="preserve">~80% </t>
  </si>
  <si>
    <t>https://www.mindat.org/loc-296532.html</t>
  </si>
  <si>
    <t>&gt;80% (2023)</t>
  </si>
  <si>
    <t>https://www.fastmarkets.com/insights/brazils-cbmm-niobium-batteries-2030/</t>
  </si>
  <si>
    <t>Milling and Refining</t>
  </si>
  <si>
    <t>Data was not available for the Araxa operation so milling and refining data is based solely on Niobec statistics</t>
  </si>
  <si>
    <t>As a result, refining is with respect to FeNb production</t>
  </si>
  <si>
    <t>Mill recovery = 49.6%</t>
  </si>
  <si>
    <t>https://www.sec.gov/Archives/edgar/data/1203464/000119312511168517/dex991.htm</t>
  </si>
  <si>
    <t>FeNb converter recovery = 97%</t>
  </si>
  <si>
    <t>in terms of P, not P2O5</t>
  </si>
  <si>
    <t>assuming 75% OP and 25% UG</t>
  </si>
  <si>
    <t xml:space="preserve">2013 global average grade </t>
  </si>
  <si>
    <t xml:space="preserve">~17.5% P2O5 (7.64% P) </t>
  </si>
  <si>
    <t>https://www.sciencedirect.com/science/article/abs/pii/S0921344915301026</t>
  </si>
  <si>
    <t xml:space="preserve">P = P2O5 / 2.29 </t>
  </si>
  <si>
    <t>https://www.grainews.ca/columns/make-sure-you-mind-your-fertilizer-ps-and-ks/#:~:text=To%20convert%20P2O5%20to%20P,To%20convert%20K%20to%20K2O.</t>
  </si>
  <si>
    <t>https://www.eurofins-agro.com/en/phosphorus-vs-phosphate</t>
  </si>
  <si>
    <t>Mostly OP in US and Morocco (2024)</t>
  </si>
  <si>
    <t>https://mineralseducationcoalition.org/minerals-database/phosphate-rock/</t>
  </si>
  <si>
    <t>Worldwide is mostly OP (2010)</t>
  </si>
  <si>
    <t>https://pdf.usaid.gov/pdf_docs/Pnadw835.PDF</t>
  </si>
  <si>
    <t>Worldwide is mostly OP (2015)</t>
  </si>
  <si>
    <t xml:space="preserve">81% recovery by leaching </t>
  </si>
  <si>
    <t>https://www.sciencedirect.com/science/article/abs/pii/S0892687522001583</t>
  </si>
  <si>
    <t>80% recovery by flotation</t>
  </si>
  <si>
    <t xml:space="preserve">https://www.mdpi.com/2075-163X/7/8/145 </t>
  </si>
  <si>
    <t>assuming a nominal rate of 80%</t>
  </si>
  <si>
    <t xml:space="preserve">Phosphate is used in batteries as LiFePO4, which is produced from ammonium dihydrogen phosphate (ADP) or diammonium phosphate (DAP) </t>
  </si>
  <si>
    <t>https://www.sciencedirect.com/science/article/pii/S2215098615001020</t>
  </si>
  <si>
    <t>https://en.wikipedia.org/wiki/Phosphoric_acid</t>
  </si>
  <si>
    <t>https://en.wikipedia.org/wiki/Ammonium_dihydrogen_phosphate</t>
  </si>
  <si>
    <t>https://en.wikipedia.org/wiki/Diammonium_phosphate</t>
  </si>
  <si>
    <t>Both ADP and DAP are made from phosphoric acid, which is produced from phosphate rock through chemical means so no refining factor is applied.</t>
  </si>
  <si>
    <t>https://pubs.usgs.gov/myb/vol1/2018/myb1-2018-phosphate-rock.pdf</t>
  </si>
  <si>
    <t>Land-based wind:</t>
  </si>
  <si>
    <t>Element</t>
  </si>
  <si>
    <t>Fraction</t>
  </si>
  <si>
    <t>RMR</t>
  </si>
  <si>
    <t xml:space="preserve">neodymium </t>
  </si>
  <si>
    <t xml:space="preserve">dysprosium </t>
  </si>
  <si>
    <t xml:space="preserve">praseodymium </t>
  </si>
  <si>
    <t xml:space="preserve">Weighted RMR = </t>
  </si>
  <si>
    <t>Offshore wind:</t>
  </si>
  <si>
    <t xml:space="preserve">terbium </t>
  </si>
  <si>
    <t>***Used lower RMRs from USGS report that did not include chemically altered in situ rock in IAC deposits. I thought this was most consistent with excluding ISR operations in other minerals</t>
  </si>
  <si>
    <t>https://www.sciencedirect.com/science/article/pii/S0959652623011162#fig1</t>
  </si>
  <si>
    <t>Mass fraction of individual rare earth elements taken from NREL REMPD: https://apps.openei.org/REMPD/</t>
  </si>
  <si>
    <t>Disregards byproduct production (~10%)</t>
  </si>
  <si>
    <t>Combined Weighted Waste + Ore</t>
  </si>
  <si>
    <t>UG Grade</t>
  </si>
  <si>
    <t>(1.02% U)</t>
  </si>
  <si>
    <t>OP Grade</t>
  </si>
  <si>
    <t>(0.117% U)</t>
  </si>
  <si>
    <t>(0.535% U)</t>
  </si>
  <si>
    <t>UG Mill</t>
  </si>
  <si>
    <t>OP Mill</t>
  </si>
  <si>
    <t>Weighted Mill</t>
  </si>
  <si>
    <t>UG Weight</t>
  </si>
  <si>
    <t>OP Weight</t>
  </si>
  <si>
    <t>Combined Weight Factor</t>
  </si>
  <si>
    <t>Enrichment Factor</t>
  </si>
  <si>
    <t>Assuming 7.651 lbs U / 1 lbs Uenriched @ 4.5%; 9.022 lbs U3O8 / 1 lbs Uenriched @ 4.5%; 1 U3O8 = 0.848 U</t>
  </si>
  <si>
    <t>Weighted RMR</t>
  </si>
  <si>
    <t>Assuming no mass losses during UF6 conversion stage, enrichment stage, or fuel fabrication stage. All numbers are with respect to %U as opposed to U3O8</t>
  </si>
  <si>
    <t>lbs total earth / GWh</t>
  </si>
  <si>
    <t>Assuming 6.8944 lbs Uenriched @ 4.5% / GWh</t>
  </si>
  <si>
    <t>kgs total earth / GWh</t>
  </si>
  <si>
    <t>Assuming 3.13 kgs Uenriched @ 4.5% / GWh</t>
  </si>
  <si>
    <t>2022 Uranium Redbook</t>
  </si>
  <si>
    <t>https://www.oecd-nea.org/jcms/pl_79960/uranium-2022-resources-production-and-demand?details=true</t>
  </si>
  <si>
    <t>Mining Method (pg. 91)</t>
  </si>
  <si>
    <t>% Global Production (for 2020)</t>
  </si>
  <si>
    <t>Open Pit</t>
  </si>
  <si>
    <t>Underground</t>
  </si>
  <si>
    <t>ISR</t>
  </si>
  <si>
    <t>Byproduct</t>
  </si>
  <si>
    <t>Country (pg. 79) (green = included)</t>
  </si>
  <si>
    <t>Reason Why Excluded</t>
  </si>
  <si>
    <t>Kazakhstan</t>
  </si>
  <si>
    <t>all ISR</t>
  </si>
  <si>
    <t xml:space="preserve">Australia </t>
  </si>
  <si>
    <t xml:space="preserve">Namibia </t>
  </si>
  <si>
    <t>Canada</t>
  </si>
  <si>
    <t>Uzbekistan</t>
  </si>
  <si>
    <t xml:space="preserve">Niger </t>
  </si>
  <si>
    <t>Russia</t>
  </si>
  <si>
    <t xml:space="preserve">China </t>
  </si>
  <si>
    <t>data withdrawn</t>
  </si>
  <si>
    <t>Ukraine</t>
  </si>
  <si>
    <t>India</t>
  </si>
  <si>
    <t>U.S.</t>
  </si>
  <si>
    <t>too minor</t>
  </si>
  <si>
    <t>Others</t>
  </si>
  <si>
    <t>Sum of Included Countries</t>
  </si>
  <si>
    <t>*Note: % refers to total production which includes all minining methods. So % global coverage is an upperbound of what eventually only covers the UG+OP portions</t>
  </si>
  <si>
    <t>UNDERGROUND</t>
  </si>
  <si>
    <t>Country / Center</t>
  </si>
  <si>
    <t>Grade (% contained U - not U3O8)</t>
  </si>
  <si>
    <t>Mill Recovery (%)</t>
  </si>
  <si>
    <t>Deposit Size (tU)</t>
  </si>
  <si>
    <t>% of Deposit Sum</t>
  </si>
  <si>
    <t>Weighted Recovery</t>
  </si>
  <si>
    <t>Australia 1</t>
  </si>
  <si>
    <t>Canada 1</t>
  </si>
  <si>
    <t>Canada 3</t>
  </si>
  <si>
    <t>Canada 4</t>
  </si>
  <si>
    <t>Russia 1 (technically UG/HL combo)</t>
  </si>
  <si>
    <t>Russia 4</t>
  </si>
  <si>
    <t>Ukraine 1</t>
  </si>
  <si>
    <t>Ukraine 2</t>
  </si>
  <si>
    <t>Ukraine 3</t>
  </si>
  <si>
    <t>Ukraine 5</t>
  </si>
  <si>
    <t xml:space="preserve">Sum = </t>
  </si>
  <si>
    <t xml:space="preserve">Weighted Avg. Grade = </t>
  </si>
  <si>
    <t>Weighted Avg. Rec. =</t>
  </si>
  <si>
    <t>OPEN PIT</t>
  </si>
  <si>
    <t>Australia 4</t>
  </si>
  <si>
    <t>Australia 5</t>
  </si>
  <si>
    <t>Australia 6</t>
  </si>
  <si>
    <t>Australia 7</t>
  </si>
  <si>
    <t>Canada 2 (technically OP/UG combo)</t>
  </si>
  <si>
    <t>Canada 5</t>
  </si>
  <si>
    <t>Namibia 1</t>
  </si>
  <si>
    <t>Namibia 2</t>
  </si>
  <si>
    <t>Namibia 3</t>
  </si>
  <si>
    <t>Namibia 4</t>
  </si>
  <si>
    <t>Namibia 5</t>
  </si>
  <si>
    <t>Namibia 6</t>
  </si>
  <si>
    <t>Niger 1</t>
  </si>
  <si>
    <t>Niger 3 (technically OP/UG combo)</t>
  </si>
  <si>
    <t>Niger 4 (technically OP/HL combo)</t>
  </si>
  <si>
    <t>Niger 5 (technically OP/UG combo)</t>
  </si>
  <si>
    <t>Niger 6 (technically OP/UG combo)</t>
  </si>
  <si>
    <t>Assumptions, Conversion Factors, etc.</t>
  </si>
  <si>
    <t>1% U3O8 = 0.848% U</t>
  </si>
  <si>
    <r>
      <rPr>
        <color rgb="FF1155CC"/>
        <u/>
      </rPr>
      <t>https://www.oecd-nea.org/jcms/pl_79960/uranium-2022-resources-production-and-demand?details=true</t>
    </r>
    <r>
      <rPr/>
      <t xml:space="preserve">     (page 539)</t>
    </r>
  </si>
  <si>
    <t>6.81 lbs Uenriched @ 4.5% / GWh</t>
  </si>
  <si>
    <t>https://www.freeingenergy.com/math/nuclear-fuel-uranium-pound-ore-m171/</t>
  </si>
  <si>
    <t>0.11084 lbs Uenriched @ 4.5% / 1 lbs U3O8</t>
  </si>
  <si>
    <t>9.022 lbs U3O8 / 1 lbs Uenriched @ 4.5%</t>
  </si>
  <si>
    <t>(&gt;&gt;&gt; 7.651 lbs U / 1 lbs Uenriched @ 4.5% OR 0.1307 lbs Uenriched @ 4.5% / 1 lbs U)</t>
  </si>
  <si>
    <t>Gibbon and Manacho, 2023</t>
  </si>
  <si>
    <t>https://pubs.acs.org/doi/10.1021/acs.est.3c03190#</t>
  </si>
  <si>
    <t>https://pubs.acs.org/doi/suppl/10.1021/acs.est.3c03190/suppl_file/es3c03190_si_001.pdf</t>
  </si>
  <si>
    <t xml:space="preserve">conversion recovery </t>
  </si>
  <si>
    <t xml:space="preserve">fuel fabrication recovery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</si>
</sst>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0.0"/>
    <numFmt numFmtId="165" formatCode="#,##0.000"/>
    <numFmt numFmtId="166" formatCode="#,##0.0"/>
    <numFmt numFmtId="167" formatCode="0.000%"/>
    <numFmt numFmtId="168" formatCode="0.0%"/>
    <numFmt numFmtId="169" formatCode="0.0000"/>
    <numFmt numFmtId="170" formatCode="0.000"/>
    <numFmt numFmtId="171" formatCode="0.00000"/>
  </numFmts>
  <fonts count="19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rgb="FF000000"/>
      <name val="Arial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sz val="12.0"/>
      <color rgb="FF000000"/>
      <name val="&quot;Times New Roman&quot;"/>
    </font>
    <font>
      <i/>
      <color theme="1"/>
      <name val="Arial"/>
      <scheme val="minor"/>
    </font>
    <font>
      <color rgb="FF222222"/>
      <name val="Arial"/>
    </font>
    <font>
      <color rgb="FF000000"/>
      <name val="Arial"/>
      <scheme val="minor"/>
    </font>
    <font>
      <sz val="10.0"/>
      <color rgb="FF1F1F1F"/>
      <name val="Arial"/>
      <scheme val="minor"/>
    </font>
    <font>
      <u/>
      <color rgb="FF0000FF"/>
    </font>
    <font>
      <u/>
      <color rgb="FF1155CC"/>
      <name val="Arial"/>
    </font>
    <font>
      <sz val="11.0"/>
      <color rgb="FF1D1C1D"/>
      <name val="Slack-Lato"/>
    </font>
    <font>
      <sz val="11.0"/>
      <color rgb="FF1D1C1D"/>
      <name val="Arial"/>
    </font>
    <font>
      <sz val="11.0"/>
      <color theme="1"/>
      <name val="Arial"/>
      <scheme val="minor"/>
    </font>
    <font>
      <b/>
      <u/>
      <color rgb="FF0000FF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" numFmtId="1" xfId="0" applyAlignment="1" applyFont="1" applyNumberFormat="1">
      <alignment horizontal="left"/>
    </xf>
    <xf borderId="0" fillId="2" fontId="3" numFmtId="0" xfId="0" applyAlignment="1" applyFill="1" applyFont="1">
      <alignment horizontal="left" readingOrder="0"/>
    </xf>
    <xf borderId="0" fillId="3" fontId="1" numFmtId="0" xfId="0" applyAlignment="1" applyFill="1" applyFont="1">
      <alignment horizontal="center"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2" numFmtId="9" xfId="0" applyAlignment="1" applyFont="1" applyNumberFormat="1">
      <alignment readingOrder="0"/>
    </xf>
    <xf borderId="0" fillId="0" fontId="2" numFmtId="10" xfId="0" applyAlignment="1" applyFont="1" applyNumberFormat="1">
      <alignment readingOrder="0"/>
    </xf>
    <xf borderId="0" fillId="0" fontId="1" numFmtId="164" xfId="0" applyAlignment="1" applyFont="1" applyNumberFormat="1">
      <alignment horizontal="left"/>
    </xf>
    <xf borderId="0" fillId="0" fontId="1" numFmtId="0" xfId="0" applyAlignment="1" applyFont="1">
      <alignment readingOrder="0" shrinkToFit="0" wrapText="0"/>
    </xf>
    <xf borderId="0" fillId="0" fontId="2" numFmtId="0" xfId="0" applyAlignment="1" applyFont="1">
      <alignment horizontal="right" readingOrder="0" shrinkToFit="0" wrapText="0"/>
    </xf>
    <xf borderId="0" fillId="0" fontId="2" numFmtId="0" xfId="0" applyAlignment="1" applyFont="1">
      <alignment horizontal="right" readingOrder="0" shrinkToFit="0" wrapText="0"/>
    </xf>
    <xf borderId="0" fillId="0" fontId="2" numFmtId="0" xfId="0" applyAlignment="1" applyFont="1">
      <alignment readingOrder="0" shrinkToFit="0" wrapText="0"/>
    </xf>
    <xf borderId="0" fillId="4" fontId="1" numFmtId="0" xfId="0" applyAlignment="1" applyFill="1" applyFont="1">
      <alignment horizontal="center" readingOrder="0" shrinkToFit="0" wrapText="0"/>
    </xf>
    <xf borderId="0" fillId="0" fontId="2" numFmtId="0" xfId="0" applyAlignment="1" applyFont="1">
      <alignment readingOrder="0" shrinkToFit="0" wrapText="0"/>
    </xf>
    <xf borderId="0" fillId="0" fontId="6" numFmtId="0" xfId="0" applyAlignment="1" applyFont="1">
      <alignment readingOrder="0" shrinkToFit="0" wrapText="0"/>
    </xf>
    <xf borderId="0" fillId="0" fontId="7" numFmtId="0" xfId="0" applyAlignment="1" applyFont="1">
      <alignment readingOrder="0" shrinkToFit="0" wrapText="0"/>
    </xf>
    <xf borderId="0" fillId="0" fontId="8" numFmtId="0" xfId="0" applyAlignment="1" applyFont="1">
      <alignment readingOrder="0"/>
    </xf>
    <xf borderId="0" fillId="0" fontId="2" numFmtId="0" xfId="0" applyAlignment="1" applyFont="1">
      <alignment shrinkToFit="0" wrapText="0"/>
    </xf>
    <xf borderId="0" fillId="4" fontId="1" numFmtId="0" xfId="0" applyAlignment="1" applyFont="1">
      <alignment horizontal="center" readingOrder="0" shrinkToFit="0" wrapText="0"/>
    </xf>
    <xf borderId="0" fillId="0" fontId="9" numFmtId="0" xfId="0" applyAlignment="1" applyFont="1">
      <alignment readingOrder="0"/>
    </xf>
    <xf borderId="0" fillId="0" fontId="1" numFmtId="165" xfId="0" applyAlignment="1" applyFont="1" applyNumberFormat="1">
      <alignment horizontal="left"/>
    </xf>
    <xf borderId="0" fillId="0" fontId="2" numFmtId="166" xfId="0" applyAlignment="1" applyFont="1" applyNumberFormat="1">
      <alignment horizontal="left" readingOrder="0"/>
    </xf>
    <xf borderId="0" fillId="0" fontId="2" numFmtId="3" xfId="0" applyAlignment="1" applyFont="1" applyNumberFormat="1">
      <alignment horizontal="left" readingOrder="0"/>
    </xf>
    <xf borderId="0" fillId="4" fontId="1" numFmtId="0" xfId="0" applyAlignment="1" applyFont="1">
      <alignment horizontal="center" readingOrder="0"/>
    </xf>
    <xf borderId="0" fillId="0" fontId="2" numFmtId="0" xfId="0" applyAlignment="1" applyFont="1">
      <alignment readingOrder="0" shrinkToFit="0" wrapText="0"/>
    </xf>
    <xf borderId="0" fillId="0" fontId="9" numFmtId="0" xfId="0" applyAlignment="1" applyFont="1">
      <alignment readingOrder="0" shrinkToFit="0" wrapText="0"/>
    </xf>
    <xf borderId="0" fillId="0" fontId="1" numFmtId="3" xfId="0" applyAlignment="1" applyFont="1" applyNumberFormat="1">
      <alignment horizontal="left"/>
    </xf>
    <xf borderId="0" fillId="0" fontId="1" numFmtId="2" xfId="0" applyAlignment="1" applyFont="1" applyNumberFormat="1">
      <alignment horizontal="left"/>
    </xf>
    <xf borderId="0" fillId="0" fontId="2" numFmtId="3" xfId="0" applyFont="1" applyNumberFormat="1"/>
    <xf borderId="0" fillId="0" fontId="2" numFmtId="0" xfId="0" applyFont="1"/>
    <xf borderId="0" fillId="0" fontId="2" numFmtId="1" xfId="0" applyFont="1" applyNumberFormat="1"/>
    <xf borderId="0" fillId="0" fontId="2" numFmtId="10" xfId="0" applyFont="1" applyNumberFormat="1"/>
    <xf borderId="0" fillId="0" fontId="2" numFmtId="0" xfId="0" applyAlignment="1" applyFont="1">
      <alignment horizontal="center" readingOrder="0"/>
    </xf>
    <xf borderId="0" fillId="0" fontId="2" numFmtId="167" xfId="0" applyFont="1" applyNumberFormat="1"/>
    <xf borderId="0" fillId="0" fontId="2" numFmtId="167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5" fontId="2" numFmtId="0" xfId="0" applyAlignment="1" applyFill="1" applyFont="1">
      <alignment readingOrder="0"/>
    </xf>
    <xf borderId="0" fillId="5" fontId="2" numFmtId="10" xfId="0" applyAlignment="1" applyFont="1" applyNumberFormat="1">
      <alignment readingOrder="0"/>
    </xf>
    <xf borderId="0" fillId="6" fontId="2" numFmtId="0" xfId="0" applyAlignment="1" applyFill="1" applyFont="1">
      <alignment readingOrder="0"/>
    </xf>
    <xf borderId="0" fillId="6" fontId="2" numFmtId="10" xfId="0" applyAlignment="1" applyFont="1" applyNumberFormat="1">
      <alignment readingOrder="0"/>
    </xf>
    <xf borderId="0" fillId="5" fontId="3" numFmtId="0" xfId="0" applyAlignment="1" applyFont="1">
      <alignment horizontal="left" readingOrder="0"/>
    </xf>
    <xf borderId="0" fillId="5" fontId="2" numFmtId="9" xfId="0" applyAlignment="1" applyFont="1" applyNumberFormat="1">
      <alignment readingOrder="0"/>
    </xf>
    <xf borderId="0" fillId="6" fontId="2" numFmtId="9" xfId="0" applyAlignment="1" applyFont="1" applyNumberFormat="1">
      <alignment readingOrder="0"/>
    </xf>
    <xf borderId="0" fillId="6" fontId="3" numFmtId="0" xfId="0" applyAlignment="1" applyFont="1">
      <alignment horizontal="left" readingOrder="0"/>
    </xf>
    <xf borderId="0" fillId="0" fontId="2" numFmtId="9" xfId="0" applyFont="1" applyNumberFormat="1"/>
    <xf borderId="0" fillId="2" fontId="10" numFmtId="0" xfId="0" applyAlignment="1" applyFont="1">
      <alignment readingOrder="0"/>
    </xf>
    <xf borderId="0" fillId="0" fontId="2" numFmtId="168" xfId="0" applyAlignment="1" applyFont="1" applyNumberFormat="1">
      <alignment readingOrder="0"/>
    </xf>
    <xf borderId="0" fillId="0" fontId="2" numFmtId="9" xfId="0" applyAlignment="1" applyFont="1" applyNumberFormat="1">
      <alignment horizontal="right"/>
    </xf>
    <xf borderId="0" fillId="0" fontId="2" numFmtId="0" xfId="0" applyAlignment="1" applyFont="1">
      <alignment readingOrder="0"/>
    </xf>
    <xf borderId="0" fillId="0" fontId="2" numFmtId="3" xfId="0" applyAlignment="1" applyFont="1" applyNumberFormat="1">
      <alignment readingOrder="0"/>
    </xf>
    <xf borderId="0" fillId="0" fontId="2" numFmtId="2" xfId="0" applyAlignment="1" applyFont="1" applyNumberFormat="1">
      <alignment horizontal="left"/>
    </xf>
    <xf borderId="0" fillId="0" fontId="2" numFmtId="169" xfId="0" applyAlignment="1" applyFont="1" applyNumberFormat="1">
      <alignment horizontal="left"/>
    </xf>
    <xf borderId="0" fillId="0" fontId="9" numFmtId="0" xfId="0" applyAlignment="1" applyFont="1">
      <alignment readingOrder="0"/>
    </xf>
    <xf borderId="0" fillId="0" fontId="9" numFmtId="0" xfId="0" applyAlignment="1" applyFont="1">
      <alignment readingOrder="0" shrinkToFit="0" wrapText="0"/>
    </xf>
    <xf borderId="0" fillId="0" fontId="2" numFmtId="4" xfId="0" applyFont="1" applyNumberFormat="1"/>
    <xf borderId="0" fillId="0" fontId="2" numFmtId="2" xfId="0" applyAlignment="1" applyFont="1" applyNumberFormat="1">
      <alignment readingOrder="0"/>
    </xf>
    <xf borderId="0" fillId="0" fontId="2" numFmtId="4" xfId="0" applyAlignment="1" applyFont="1" applyNumberFormat="1">
      <alignment horizontal="right" readingOrder="0"/>
    </xf>
    <xf borderId="0" fillId="0" fontId="2" numFmtId="169" xfId="0" applyFont="1" applyNumberFormat="1"/>
    <xf borderId="0" fillId="2" fontId="11" numFmtId="0" xfId="0" applyAlignment="1" applyFont="1">
      <alignment horizontal="left" readingOrder="0"/>
    </xf>
    <xf borderId="0" fillId="0" fontId="2" numFmtId="1" xfId="0" applyAlignment="1" applyFont="1" applyNumberFormat="1">
      <alignment readingOrder="0"/>
    </xf>
    <xf borderId="0" fillId="2" fontId="12" numFmtId="0" xfId="0" applyAlignment="1" applyFont="1">
      <alignment readingOrder="0"/>
    </xf>
    <xf borderId="0" fillId="0" fontId="13" numFmtId="3" xfId="0" applyAlignment="1" applyFont="1" applyNumberFormat="1">
      <alignment readingOrder="0"/>
    </xf>
    <xf borderId="0" fillId="2" fontId="14" numFmtId="0" xfId="0" applyAlignment="1" applyFont="1">
      <alignment readingOrder="0"/>
    </xf>
    <xf borderId="0" fillId="0" fontId="15" numFmtId="0" xfId="0" applyAlignment="1" applyFont="1">
      <alignment horizontal="left" readingOrder="0"/>
    </xf>
    <xf borderId="0" fillId="0" fontId="16" numFmtId="0" xfId="0" applyAlignment="1" applyFont="1">
      <alignment horizontal="left" readingOrder="0"/>
    </xf>
    <xf borderId="0" fillId="2" fontId="16" numFmtId="0" xfId="0" applyAlignment="1" applyFont="1">
      <alignment horizontal="left" readingOrder="0"/>
    </xf>
    <xf borderId="0" fillId="0" fontId="17" numFmtId="0" xfId="0" applyAlignment="1" applyFont="1">
      <alignment horizontal="left" readingOrder="0"/>
    </xf>
    <xf borderId="0" fillId="0" fontId="2" numFmtId="170" xfId="0" applyFont="1" applyNumberFormat="1"/>
    <xf borderId="0" fillId="0" fontId="9" numFmtId="170" xfId="0" applyFont="1" applyNumberFormat="1"/>
    <xf borderId="0" fillId="0" fontId="9" numFmtId="171" xfId="0" applyFont="1" applyNumberFormat="1"/>
    <xf borderId="0" fillId="0" fontId="9" numFmtId="169" xfId="0" applyFont="1" applyNumberFormat="1"/>
    <xf borderId="0" fillId="0" fontId="2" numFmtId="165" xfId="0" applyFont="1" applyNumberFormat="1"/>
    <xf borderId="0" fillId="7" fontId="1" numFmtId="0" xfId="0" applyAlignment="1" applyFill="1" applyFont="1">
      <alignment readingOrder="0"/>
    </xf>
    <xf borderId="0" fillId="7" fontId="1" numFmtId="3" xfId="0" applyFont="1" applyNumberFormat="1"/>
    <xf borderId="0" fillId="4" fontId="1" numFmtId="0" xfId="0" applyAlignment="1" applyFont="1">
      <alignment readingOrder="0"/>
    </xf>
    <xf borderId="0" fillId="8" fontId="2" numFmtId="0" xfId="0" applyAlignment="1" applyFill="1" applyFont="1">
      <alignment readingOrder="0"/>
    </xf>
    <xf borderId="0" fillId="0" fontId="9" numFmtId="0" xfId="0" applyFont="1"/>
    <xf borderId="0" fillId="0" fontId="9" numFmtId="2" xfId="0" applyAlignment="1" applyFont="1" applyNumberFormat="1">
      <alignment readingOrder="0"/>
    </xf>
    <xf borderId="0" fillId="0" fontId="9" numFmtId="2" xfId="0" applyFont="1" applyNumberFormat="1"/>
    <xf borderId="0" fillId="0" fontId="9" numFmtId="2" xfId="0" applyAlignment="1" applyFont="1" applyNumberFormat="1">
      <alignment horizontal="right" readingOrder="0"/>
    </xf>
    <xf borderId="0" fillId="0" fontId="9" numFmtId="0" xfId="0" applyAlignment="1" applyFont="1">
      <alignment horizontal="left"/>
    </xf>
    <xf borderId="0" fillId="0" fontId="9" numFmtId="2" xfId="0" applyAlignment="1" applyFont="1" applyNumberFormat="1">
      <alignment horizontal="left"/>
    </xf>
    <xf borderId="0" fillId="0" fontId="9" numFmtId="170" xfId="0" applyAlignment="1" applyFont="1" applyNumberFormat="1">
      <alignment horizontal="left"/>
    </xf>
    <xf borderId="0" fillId="0" fontId="18" numFmtId="0" xfId="0" applyAlignment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1" Type="http://schemas.openxmlformats.org/officeDocument/2006/relationships/hyperlink" Target="https://en.wikipedia.org/wiki/Ammonium_dihydrogen_phosphate" TargetMode="External"/><Relationship Id="rId10" Type="http://schemas.openxmlformats.org/officeDocument/2006/relationships/hyperlink" Target="https://en.wikipedia.org/wiki/Phosphoric_acid" TargetMode="External"/><Relationship Id="rId13" Type="http://schemas.openxmlformats.org/officeDocument/2006/relationships/hyperlink" Target="https://pubs.usgs.gov/myb/vol1/2018/myb1-2018-phosphate-rock.pdf" TargetMode="External"/><Relationship Id="rId12" Type="http://schemas.openxmlformats.org/officeDocument/2006/relationships/hyperlink" Target="https://en.wikipedia.org/wiki/Diammonium_phosphate" TargetMode="External"/><Relationship Id="rId1" Type="http://schemas.openxmlformats.org/officeDocument/2006/relationships/hyperlink" Target="https://www.sciencedirect.com/science/article/abs/pii/S0921344915301026" TargetMode="External"/><Relationship Id="rId2" Type="http://schemas.openxmlformats.org/officeDocument/2006/relationships/hyperlink" Target="https://www.grainews.ca/columns/make-sure-you-mind-your-fertilizer-ps-and-ks/" TargetMode="External"/><Relationship Id="rId3" Type="http://schemas.openxmlformats.org/officeDocument/2006/relationships/hyperlink" Target="https://www.eurofins-agro.com/en/phosphorus-vs-phosphate" TargetMode="External"/><Relationship Id="rId4" Type="http://schemas.openxmlformats.org/officeDocument/2006/relationships/hyperlink" Target="https://mineralseducationcoalition.org/minerals-database/phosphate-rock/" TargetMode="External"/><Relationship Id="rId9" Type="http://schemas.openxmlformats.org/officeDocument/2006/relationships/hyperlink" Target="https://www.sciencedirect.com/science/article/pii/S2215098615001020" TargetMode="External"/><Relationship Id="rId14" Type="http://schemas.openxmlformats.org/officeDocument/2006/relationships/drawing" Target="../drawings/drawing10.xml"/><Relationship Id="rId5" Type="http://schemas.openxmlformats.org/officeDocument/2006/relationships/hyperlink" Target="https://pdf.usaid.gov/pdf_docs/Pnadw835.PDF" TargetMode="External"/><Relationship Id="rId6" Type="http://schemas.openxmlformats.org/officeDocument/2006/relationships/hyperlink" Target="https://www.sciencedirect.com/science/article/abs/pii/S0921344915301026" TargetMode="External"/><Relationship Id="rId7" Type="http://schemas.openxmlformats.org/officeDocument/2006/relationships/hyperlink" Target="https://www.sciencedirect.com/science/article/abs/pii/S0892687522001583" TargetMode="External"/><Relationship Id="rId8" Type="http://schemas.openxmlformats.org/officeDocument/2006/relationships/hyperlink" Target="https://www.mdpi.com/2075-163X/7/8/145" TargetMode="Externa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ciencedirect.com/science/article/pii/S0959652623011162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oecd-nea.org/jcms/pl_79960/uranium-2022-resources-production-and-demand?details=true" TargetMode="External"/><Relationship Id="rId2" Type="http://schemas.openxmlformats.org/officeDocument/2006/relationships/hyperlink" Target="https://www.oecd-nea.org/jcms/pl_79960/uranium-2022-resources-production-and-demand?details=true" TargetMode="External"/><Relationship Id="rId3" Type="http://schemas.openxmlformats.org/officeDocument/2006/relationships/hyperlink" Target="https://www.freeingenergy.com/math/nuclear-fuel-uranium-pound-ore-m171/" TargetMode="External"/><Relationship Id="rId4" Type="http://schemas.openxmlformats.org/officeDocument/2006/relationships/hyperlink" Target="https://pubs.acs.org/doi/10.1021/acs.est.3c03190" TargetMode="External"/><Relationship Id="rId5" Type="http://schemas.openxmlformats.org/officeDocument/2006/relationships/hyperlink" Target="https://pubs.acs.org/doi/suppl/10.1021/acs.est.3c03190/suppl_file/es3c03190_si_001.pdf" TargetMode="External"/><Relationship Id="rId6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mdpi.com/2075-163X/11/3/318" TargetMode="External"/><Relationship Id="rId10" Type="http://schemas.openxmlformats.org/officeDocument/2006/relationships/hyperlink" Target="https://agriculture.borax.com/boron-us-borax/who-is-us-borax/refined-borates" TargetMode="External"/><Relationship Id="rId13" Type="http://schemas.openxmlformats.org/officeDocument/2006/relationships/hyperlink" Target="https://www.mdpi.com/2071-1050/14/3/1787" TargetMode="External"/><Relationship Id="rId12" Type="http://schemas.openxmlformats.org/officeDocument/2006/relationships/hyperlink" Target="https://pubs.usgs.gov/periodicals/mcs2023/mcs2023-boron.pdf" TargetMode="External"/><Relationship Id="rId1" Type="http://schemas.openxmlformats.org/officeDocument/2006/relationships/hyperlink" Target="https://d9-wret.s3.us-west-2.amazonaws.com/assets/palladium/production/atoms/files/myb1-2018-boron-2.pdf" TargetMode="External"/><Relationship Id="rId2" Type="http://schemas.openxmlformats.org/officeDocument/2006/relationships/hyperlink" Target="https://core.ac.uk/reader/153447010" TargetMode="External"/><Relationship Id="rId3" Type="http://schemas.openxmlformats.org/officeDocument/2006/relationships/hyperlink" Target="https://www.borax.com/BoraxCorp/media/Borax-Main/Resources/Technical-Bulletin/conversion-factors.pdf?ext=.pdf" TargetMode="External"/><Relationship Id="rId4" Type="http://schemas.openxmlformats.org/officeDocument/2006/relationships/hyperlink" Target="https://www.borax.com/about/borax-operations/boron-california" TargetMode="External"/><Relationship Id="rId9" Type="http://schemas.openxmlformats.org/officeDocument/2006/relationships/hyperlink" Target="https://www.mdpi.com/2673-6489/2/2/9" TargetMode="External"/><Relationship Id="rId15" Type="http://schemas.openxmlformats.org/officeDocument/2006/relationships/hyperlink" Target="https://en.wikipedia.org/wiki/Boron_trifluoride" TargetMode="External"/><Relationship Id="rId14" Type="http://schemas.openxmlformats.org/officeDocument/2006/relationships/hyperlink" Target="https://en.wikipedia.org/wiki/Boron_trioxide" TargetMode="External"/><Relationship Id="rId16" Type="http://schemas.openxmlformats.org/officeDocument/2006/relationships/drawing" Target="../drawings/drawing2.xml"/><Relationship Id="rId5" Type="http://schemas.openxmlformats.org/officeDocument/2006/relationships/hyperlink" Target="https://www.mdpi.com/2071-1050/14/3/1787" TargetMode="External"/><Relationship Id="rId6" Type="http://schemas.openxmlformats.org/officeDocument/2006/relationships/hyperlink" Target="https://www.sec.gov/Archives/edgar/data/1888654/000095017023045509/feam-20230630.htm" TargetMode="External"/><Relationship Id="rId7" Type="http://schemas.openxmlformats.org/officeDocument/2006/relationships/hyperlink" Target="https://d9-wret.s3.us-west-2.amazonaws.com/assets/palladium/production/atoms/files/myb1-2018-boron-2.pdf" TargetMode="External"/><Relationship Id="rId8" Type="http://schemas.openxmlformats.org/officeDocument/2006/relationships/hyperlink" Target="https://hal.science/hal-03770071v1/file/I2M_Alix-2002.pdf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ciencedirect.com/science/article/pii/S1674987120300876" TargetMode="External"/><Relationship Id="rId2" Type="http://schemas.openxmlformats.org/officeDocument/2006/relationships/hyperlink" Target="https://www.kgs.ku.edu/Publications/Bulletins/90_5/" TargetMode="External"/><Relationship Id="rId3" Type="http://schemas.openxmlformats.org/officeDocument/2006/relationships/hyperlink" Target="https://www.ftmmachinery.com/blog/lime-production-process-and-required-equipment.html" TargetMode="External"/><Relationship Id="rId4" Type="http://schemas.openxmlformats.org/officeDocument/2006/relationships/hyperlink" Target="https://oarjpublication.com/journals/oarjet/sites/default/files/OARJET-2021-0114.pdf" TargetMode="External"/><Relationship Id="rId9" Type="http://schemas.openxmlformats.org/officeDocument/2006/relationships/drawing" Target="../drawings/drawing3.xml"/><Relationship Id="rId5" Type="http://schemas.openxmlformats.org/officeDocument/2006/relationships/hyperlink" Target="https://www.proquest.com/openview/54ad1a8068524f453ac0b84f1c08f2be/1?pq-origsite=gscholar&amp;cbl=2040373" TargetMode="External"/><Relationship Id="rId6" Type="http://schemas.openxmlformats.org/officeDocument/2006/relationships/hyperlink" Target="https://oarjpublication.com/journals/oarjet/sites/default/files/OARJET-2021-0114.pdf" TargetMode="External"/><Relationship Id="rId7" Type="http://schemas.openxmlformats.org/officeDocument/2006/relationships/hyperlink" Target="https://www.proquest.com/openview/54ad1a8068524f453ac0b84f1c08f2be/1?pq-origsite=gscholar&amp;cbl=2040373" TargetMode="External"/><Relationship Id="rId8" Type="http://schemas.openxmlformats.org/officeDocument/2006/relationships/hyperlink" Target="https://www.proquest.com/openview/54ad1a8068524f453ac0b84f1c08f2be/1?pq-origsite=gscholar&amp;cbl=2040373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ciencedirect.com/science/article/pii/S209526861830380X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5.xml"/><Relationship Id="rId11" Type="http://schemas.openxmlformats.org/officeDocument/2006/relationships/hyperlink" Target="https://www.globalmethane.org/documents/toolsres_coal_overview_ch7.pdf" TargetMode="External"/><Relationship Id="rId10" Type="http://schemas.openxmlformats.org/officeDocument/2006/relationships/hyperlink" Target="https://www.globalmethane.org/documents/toolsres_coal_overview_ch2.pdf" TargetMode="External"/><Relationship Id="rId13" Type="http://schemas.openxmlformats.org/officeDocument/2006/relationships/hyperlink" Target="https://www.globalmethane.org/documents/toolsres_coal_overview_ch30.pdf" TargetMode="External"/><Relationship Id="rId12" Type="http://schemas.openxmlformats.org/officeDocument/2006/relationships/hyperlink" Target="https://www.globalmethane.org/documents/toolsres_coal_overview_ch16.pdf" TargetMode="External"/><Relationship Id="rId1" Type="http://schemas.openxmlformats.org/officeDocument/2006/relationships/hyperlink" Target="https://x.com/wang_seaver/status/1714712263377252649?s=20" TargetMode="External"/><Relationship Id="rId2" Type="http://schemas.openxmlformats.org/officeDocument/2006/relationships/hyperlink" Target="https://nap.nationalacademies.org/read/11977/chapter/15" TargetMode="External"/><Relationship Id="rId3" Type="http://schemas.openxmlformats.org/officeDocument/2006/relationships/hyperlink" Target="https://pubs.usgs.gov/pp/1625f/downloads/ChapterG.pdf" TargetMode="External"/><Relationship Id="rId4" Type="http://schemas.openxmlformats.org/officeDocument/2006/relationships/hyperlink" Target="https://link.springer.com/article/10.1007/s40789-014-0023-4" TargetMode="External"/><Relationship Id="rId9" Type="http://schemas.openxmlformats.org/officeDocument/2006/relationships/hyperlink" Target="https://www.globalmethane.org/documents/toolsres_coal_overview_ch36.pdf" TargetMode="External"/><Relationship Id="rId15" Type="http://schemas.openxmlformats.org/officeDocument/2006/relationships/hyperlink" Target="https://www.globalmethane.org/documents/toolsres_coal_overview_ch14.pdf" TargetMode="External"/><Relationship Id="rId14" Type="http://schemas.openxmlformats.org/officeDocument/2006/relationships/hyperlink" Target="https://www.globalmethane.org/documents/toolsres_coal_overview_ch31.pdf" TargetMode="External"/><Relationship Id="rId17" Type="http://schemas.openxmlformats.org/officeDocument/2006/relationships/hyperlink" Target="https://www.globalmethane.org/documents/toolsres_coal_overview_ch33.pdf" TargetMode="External"/><Relationship Id="rId16" Type="http://schemas.openxmlformats.org/officeDocument/2006/relationships/hyperlink" Target="https://www.globalmethane.org/documents/toolsres_coal_overview_ch20.pdf" TargetMode="External"/><Relationship Id="rId5" Type="http://schemas.openxmlformats.org/officeDocument/2006/relationships/hyperlink" Target="https://usea.org/sites/default/files/122012_Losses%20in%20the%20coal%20supply%20chain_ccc212.pdf" TargetMode="External"/><Relationship Id="rId19" Type="http://schemas.openxmlformats.org/officeDocument/2006/relationships/hyperlink" Target="https://www.globalmethane.org/documents/toolsres_coal_overview_ch6.pdf" TargetMode="External"/><Relationship Id="rId6" Type="http://schemas.openxmlformats.org/officeDocument/2006/relationships/hyperlink" Target="https://link.springer.com/article/10.1007/s40789-017-0185-y" TargetMode="External"/><Relationship Id="rId18" Type="http://schemas.openxmlformats.org/officeDocument/2006/relationships/hyperlink" Target="https://www.globalmethane.org/documents/toolsres_coal_overview_ch34.pdf" TargetMode="External"/><Relationship Id="rId7" Type="http://schemas.openxmlformats.org/officeDocument/2006/relationships/hyperlink" Target="https://www.globalmethane.org/documents/toolsres_coal_overview_fullreport.pdf" TargetMode="External"/><Relationship Id="rId8" Type="http://schemas.openxmlformats.org/officeDocument/2006/relationships/hyperlink" Target="https://www.globalmethane.org/coal/country-profiles.aspx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op.europa.eu/en/publication-detail/-/publication/8dabb4c1-f894-11ea-991b-01aa75ed71a1" TargetMode="External"/><Relationship Id="rId2" Type="http://schemas.openxmlformats.org/officeDocument/2006/relationships/hyperlink" Target="https://pubs.usgs.gov/pp/1802/j/pp1802j.pdf" TargetMode="External"/><Relationship Id="rId3" Type="http://schemas.openxmlformats.org/officeDocument/2006/relationships/hyperlink" Target="https://www.911metallurgist.com/blog/graphite-beneficiation-process" TargetMode="External"/><Relationship Id="rId4" Type="http://schemas.openxmlformats.org/officeDocument/2006/relationships/hyperlink" Target="https://www.xinhaiepc.com/solutions/graphite-ore-mining-process" TargetMode="External"/><Relationship Id="rId5" Type="http://schemas.openxmlformats.org/officeDocument/2006/relationships/hyperlink" Target="https://www.jxscmachine.com/new/graphite-beneficiation-process/" TargetMode="External"/><Relationship Id="rId6" Type="http://schemas.openxmlformats.org/officeDocument/2006/relationships/hyperlink" Target="https://www.jxscmachine.com/new/graphite-beneficiation-process/" TargetMode="External"/><Relationship Id="rId7" Type="http://schemas.openxmlformats.org/officeDocument/2006/relationships/hyperlink" Target="https://www.jxscmachine.com/new/graphite-beneficiation-process/" TargetMode="External"/><Relationship Id="rId8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20" Type="http://schemas.openxmlformats.org/officeDocument/2006/relationships/hyperlink" Target="https://d9-wret.s3.us-west-2.amazonaws.com/assets/palladium/production/mineral-pubs/lead/myb1-2007-lead.pdf" TargetMode="External"/><Relationship Id="rId11" Type="http://schemas.openxmlformats.org/officeDocument/2006/relationships/hyperlink" Target="https://pubs.usgs.gov/sir/2010/5070/a/pdf/SIR10-5070A.pdf" TargetMode="External"/><Relationship Id="rId22" Type="http://schemas.openxmlformats.org/officeDocument/2006/relationships/hyperlink" Target="https://www.mdpi.com/2075-4701/12/1/58" TargetMode="External"/><Relationship Id="rId10" Type="http://schemas.openxmlformats.org/officeDocument/2006/relationships/hyperlink" Target="https://d9-wret.s3.us-west-2.amazonaws.com/assets/palladium/production/mineral-pubs/lead/leadmyb02.pdf" TargetMode="External"/><Relationship Id="rId21" Type="http://schemas.openxmlformats.org/officeDocument/2006/relationships/hyperlink" Target="https://d9-wret.s3.us-west-2.amazonaws.com/assets/palladium/production/mineral-pubs/lead/myb1-2007-lead.pdf" TargetMode="External"/><Relationship Id="rId13" Type="http://schemas.openxmlformats.org/officeDocument/2006/relationships/hyperlink" Target="https://archive.epa.gov/epawaste/nonhaz/industrial/special/web/pdf/leadzinc.pdf" TargetMode="External"/><Relationship Id="rId12" Type="http://schemas.openxmlformats.org/officeDocument/2006/relationships/hyperlink" Target="https://www.mdpi.com/2079-9276/5/4/36" TargetMode="External"/><Relationship Id="rId23" Type="http://schemas.openxmlformats.org/officeDocument/2006/relationships/drawing" Target="../drawings/drawing7.xml"/><Relationship Id="rId1" Type="http://schemas.openxmlformats.org/officeDocument/2006/relationships/hyperlink" Target="https://www.mdpi.com/2075-4701/6/4/93" TargetMode="External"/><Relationship Id="rId2" Type="http://schemas.openxmlformats.org/officeDocument/2006/relationships/hyperlink" Target="https://www.hindawi.com/journals/amse/2020/2804924/" TargetMode="External"/><Relationship Id="rId3" Type="http://schemas.openxmlformats.org/officeDocument/2006/relationships/hyperlink" Target="https://d9-wret.s3.us-west-2.amazonaws.com/assets/palladium/production/mineral-pubs/lead/myb1-2015-lead.pdf" TargetMode="External"/><Relationship Id="rId4" Type="http://schemas.openxmlformats.org/officeDocument/2006/relationships/hyperlink" Target="https://d9-wret.s3.us-west-2.amazonaws.com/assets/palladium/production/mineral-pubs/lead/myb1-2011-lead.pdf" TargetMode="External"/><Relationship Id="rId9" Type="http://schemas.openxmlformats.org/officeDocument/2006/relationships/hyperlink" Target="https://d9-wret.s3.us-west-2.amazonaws.com/assets/palladium/production/mineral-pubs/lead/leadmyb05.pdf" TargetMode="External"/><Relationship Id="rId15" Type="http://schemas.openxmlformats.org/officeDocument/2006/relationships/hyperlink" Target="https://www.linkedin.com/pulse/important-lead-zinc-ore-processing-knowledge-you-need-gumy-liang/" TargetMode="External"/><Relationship Id="rId14" Type="http://schemas.openxmlformats.org/officeDocument/2006/relationships/hyperlink" Target="https://pubs.usgs.gov/of/1995/ofr-95-0831/CHAP16.pdf" TargetMode="External"/><Relationship Id="rId17" Type="http://schemas.openxmlformats.org/officeDocument/2006/relationships/hyperlink" Target="https://archive.epa.gov/epawaste/nonhaz/industrial/special/web/pdf/leadzinc.pdf" TargetMode="External"/><Relationship Id="rId16" Type="http://schemas.openxmlformats.org/officeDocument/2006/relationships/hyperlink" Target="https://www.sciencedirect.com/science/article/pii/S2238785415001064" TargetMode="External"/><Relationship Id="rId5" Type="http://schemas.openxmlformats.org/officeDocument/2006/relationships/hyperlink" Target="https://d9-wret.s3.us-west-2.amazonaws.com/assets/palladium/production/mineral-pubs/lead/myb1-2010-lead.pdf" TargetMode="External"/><Relationship Id="rId19" Type="http://schemas.openxmlformats.org/officeDocument/2006/relationships/hyperlink" Target="https://d9-wret.s3.us-west-2.amazonaws.com/assets/palladium/production/mineral-pubs/lead/myb1-2013-lead.pdf" TargetMode="External"/><Relationship Id="rId6" Type="http://schemas.openxmlformats.org/officeDocument/2006/relationships/hyperlink" Target="https://d9-wret.s3.us-west-2.amazonaws.com/assets/palladium/production/mineral-pubs/lead/myb1-2009-lead.pdf" TargetMode="External"/><Relationship Id="rId18" Type="http://schemas.openxmlformats.org/officeDocument/2006/relationships/hyperlink" Target="https://d9-wret.s3.us-west-2.amazonaws.com/assets/palladium/production/mineral-pubs/lead/myb1-2008-lead.pdf" TargetMode="External"/><Relationship Id="rId7" Type="http://schemas.openxmlformats.org/officeDocument/2006/relationships/hyperlink" Target="https://d9-wret.s3.us-west-2.amazonaws.com/assets/palladium/production/mineral-pubs/lead/myb1-2008-lead.pdf" TargetMode="External"/><Relationship Id="rId8" Type="http://schemas.openxmlformats.org/officeDocument/2006/relationships/hyperlink" Target="https://d9-wret.s3.us-west-2.amazonaws.com/assets/palladium/production/mineral-pubs/lead/myb1-2006-lead.pdf" TargetMode="Externa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anganese.org/manganese-mining-and-transport/" TargetMode="External"/><Relationship Id="rId2" Type="http://schemas.openxmlformats.org/officeDocument/2006/relationships/hyperlink" Target="https://www.theassay.com/articles/the-assay-insights/manganese-mining-insights/" TargetMode="External"/><Relationship Id="rId3" Type="http://schemas.openxmlformats.org/officeDocument/2006/relationships/hyperlink" Target="https://www.usgs.gov/centers/national-minerals-information-center/manganese-statistics-and-information" TargetMode="External"/><Relationship Id="rId4" Type="http://schemas.openxmlformats.org/officeDocument/2006/relationships/hyperlink" Target="https://www.scirp.org/html/10-2710147_46366.htm" TargetMode="External"/><Relationship Id="rId9" Type="http://schemas.openxmlformats.org/officeDocument/2006/relationships/drawing" Target="../drawings/drawing8.xml"/><Relationship Id="rId5" Type="http://schemas.openxmlformats.org/officeDocument/2006/relationships/hyperlink" Target="https://www.foruimining.com/product/manganese-ore-processing-line/" TargetMode="External"/><Relationship Id="rId6" Type="http://schemas.openxmlformats.org/officeDocument/2006/relationships/hyperlink" Target="https://www.911metallurgist.com/blog/manganese-ore-processing" TargetMode="External"/><Relationship Id="rId7" Type="http://schemas.openxmlformats.org/officeDocument/2006/relationships/hyperlink" Target="https://hero.epa.gov/hero/index.cfm/reference/details/reference_id/5928705" TargetMode="External"/><Relationship Id="rId8" Type="http://schemas.openxmlformats.org/officeDocument/2006/relationships/hyperlink" Target="https://www.scirp.org/html/10-2710147_46366.htm" TargetMode="External"/></Relationships>
</file>

<file path=xl/worksheets/_rels/sheet9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fastmarkets.com/insights/brazils-cbmm-niobium-batteries-2030/" TargetMode="External"/><Relationship Id="rId10" Type="http://schemas.openxmlformats.org/officeDocument/2006/relationships/hyperlink" Target="https://www.mindat.org/loc-296532.html" TargetMode="External"/><Relationship Id="rId13" Type="http://schemas.openxmlformats.org/officeDocument/2006/relationships/hyperlink" Target="https://www.sec.gov/Archives/edgar/data/1203464/000119312511168517/dex991.htm" TargetMode="External"/><Relationship Id="rId12" Type="http://schemas.openxmlformats.org/officeDocument/2006/relationships/hyperlink" Target="https://mininglifeonline.net/company-article/niobec-niobium-mine--qu--bec/3014" TargetMode="External"/><Relationship Id="rId1" Type="http://schemas.openxmlformats.org/officeDocument/2006/relationships/hyperlink" Target="https://pubs.usgs.gov/pp/1802/m/pp1802m.pdf" TargetMode="External"/><Relationship Id="rId2" Type="http://schemas.openxmlformats.org/officeDocument/2006/relationships/hyperlink" Target="https://pubs.usgs.gov/pp/1802/m/pp1802m.pdf" TargetMode="External"/><Relationship Id="rId3" Type="http://schemas.openxmlformats.org/officeDocument/2006/relationships/hyperlink" Target="https://miningdataonline.com/property/1512/Araxa(Patrocinio)-Mine.aspx" TargetMode="External"/><Relationship Id="rId4" Type="http://schemas.openxmlformats.org/officeDocument/2006/relationships/hyperlink" Target="https://mrdata.usgs.gov/mrds/show-mrds.php?dep_id=10254931" TargetMode="External"/><Relationship Id="rId9" Type="http://schemas.openxmlformats.org/officeDocument/2006/relationships/hyperlink" Target="https://im-mining.com/2021/02/11/redpath-completes-largest-raisebore-volume-americas-niobec-niobium-mine-quebec/" TargetMode="External"/><Relationship Id="rId15" Type="http://schemas.openxmlformats.org/officeDocument/2006/relationships/drawing" Target="../drawings/drawing9.xml"/><Relationship Id="rId14" Type="http://schemas.openxmlformats.org/officeDocument/2006/relationships/hyperlink" Target="https://www.sec.gov/Archives/edgar/data/1203464/000119312511168517/dex991.htm" TargetMode="External"/><Relationship Id="rId5" Type="http://schemas.openxmlformats.org/officeDocument/2006/relationships/hyperlink" Target="https://mininglifeonline.net/company-article/niobec-niobium-mine--qu--bec/3014" TargetMode="External"/><Relationship Id="rId6" Type="http://schemas.openxmlformats.org/officeDocument/2006/relationships/hyperlink" Target="https://pubs.usgs.gov/myb/vol1/2018/myb1-2018-niobium.pdf" TargetMode="External"/><Relationship Id="rId7" Type="http://schemas.openxmlformats.org/officeDocument/2006/relationships/hyperlink" Target="https://www.magrispm.com/about" TargetMode="External"/><Relationship Id="rId8" Type="http://schemas.openxmlformats.org/officeDocument/2006/relationships/hyperlink" Target="https://www.sciencedirect.com/science/article/abs/pii/S2352380820300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0"/>
  </cols>
  <sheetData>
    <row r="1">
      <c r="A1" s="1" t="s">
        <v>0</v>
      </c>
      <c r="B1" s="2">
        <f>(B2+B3)/(B4*B5*B6)</f>
        <v>3</v>
      </c>
    </row>
    <row r="2">
      <c r="A2" s="3" t="s">
        <v>1</v>
      </c>
      <c r="B2" s="4">
        <v>2.0</v>
      </c>
      <c r="C2" s="5" t="s">
        <v>2</v>
      </c>
    </row>
    <row r="3">
      <c r="A3" s="3" t="s">
        <v>3</v>
      </c>
      <c r="B3" s="4">
        <v>1.0</v>
      </c>
    </row>
    <row r="4">
      <c r="A4" s="3" t="s">
        <v>4</v>
      </c>
      <c r="B4" s="4">
        <v>1.0</v>
      </c>
      <c r="C4" s="5" t="s">
        <v>5</v>
      </c>
    </row>
    <row r="5">
      <c r="A5" s="3" t="s">
        <v>6</v>
      </c>
      <c r="B5" s="4">
        <v>1.0</v>
      </c>
      <c r="C5" s="5" t="s">
        <v>7</v>
      </c>
    </row>
    <row r="6">
      <c r="A6" s="3" t="s">
        <v>8</v>
      </c>
      <c r="B6" s="4">
        <v>1.0</v>
      </c>
      <c r="C6" s="5" t="s">
        <v>9</v>
      </c>
    </row>
    <row r="21">
      <c r="A21" s="6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88"/>
    <col customWidth="1" min="2" max="2" width="17.0"/>
    <col customWidth="1" min="7" max="7" width="18.0"/>
  </cols>
  <sheetData>
    <row r="1">
      <c r="A1" s="1" t="s">
        <v>0</v>
      </c>
      <c r="B1" s="7">
        <f>(B2+B3)/(B4*B5*B6)</f>
        <v>40.90314136</v>
      </c>
      <c r="C1" s="5" t="s">
        <v>275</v>
      </c>
      <c r="D1" s="26"/>
    </row>
    <row r="2">
      <c r="A2" s="3" t="s">
        <v>1</v>
      </c>
      <c r="B2" s="4">
        <v>1.5</v>
      </c>
      <c r="C2" s="5" t="s">
        <v>276</v>
      </c>
      <c r="D2" s="26"/>
    </row>
    <row r="3">
      <c r="A3" s="3" t="s">
        <v>3</v>
      </c>
      <c r="B3" s="4">
        <v>1.0</v>
      </c>
      <c r="C3" s="37"/>
      <c r="D3" s="26"/>
    </row>
    <row r="4">
      <c r="A4" s="3" t="s">
        <v>4</v>
      </c>
      <c r="B4" s="4">
        <v>0.0764</v>
      </c>
      <c r="C4" s="37"/>
      <c r="D4" s="26"/>
    </row>
    <row r="5">
      <c r="A5" s="3" t="s">
        <v>6</v>
      </c>
      <c r="B5" s="4">
        <v>0.8</v>
      </c>
      <c r="C5" s="37"/>
      <c r="D5" s="26"/>
    </row>
    <row r="6">
      <c r="A6" s="3" t="s">
        <v>8</v>
      </c>
      <c r="B6" s="4">
        <v>1.0</v>
      </c>
      <c r="C6" s="66" t="s">
        <v>73</v>
      </c>
      <c r="D6" s="26"/>
    </row>
    <row r="7">
      <c r="A7" s="5"/>
      <c r="C7" s="37"/>
      <c r="D7" s="26"/>
    </row>
    <row r="8">
      <c r="A8" s="9" t="s">
        <v>15</v>
      </c>
    </row>
    <row r="9">
      <c r="A9" s="67" t="s">
        <v>277</v>
      </c>
    </row>
    <row r="10">
      <c r="A10" s="5" t="s">
        <v>278</v>
      </c>
    </row>
    <row r="11">
      <c r="A11" s="10" t="s">
        <v>279</v>
      </c>
    </row>
    <row r="12">
      <c r="A12" s="6"/>
    </row>
    <row r="13">
      <c r="A13" s="5" t="s">
        <v>280</v>
      </c>
    </row>
    <row r="14">
      <c r="A14" s="10" t="s">
        <v>281</v>
      </c>
    </row>
    <row r="15">
      <c r="A15" s="10" t="s">
        <v>282</v>
      </c>
    </row>
    <row r="16">
      <c r="A16" s="6"/>
    </row>
    <row r="17">
      <c r="A17" s="9" t="s">
        <v>237</v>
      </c>
    </row>
    <row r="18">
      <c r="A18" s="5" t="s">
        <v>283</v>
      </c>
      <c r="B18" s="68" t="s">
        <v>284</v>
      </c>
      <c r="E18" s="13"/>
    </row>
    <row r="19">
      <c r="A19" s="5" t="s">
        <v>285</v>
      </c>
      <c r="B19" s="68" t="s">
        <v>286</v>
      </c>
      <c r="E19" s="13"/>
    </row>
    <row r="20">
      <c r="A20" s="5" t="s">
        <v>287</v>
      </c>
      <c r="B20" s="68" t="s">
        <v>279</v>
      </c>
      <c r="E20" s="13"/>
    </row>
    <row r="21">
      <c r="A21" s="5"/>
      <c r="C21" s="56"/>
      <c r="D21" s="5"/>
      <c r="E21" s="13"/>
    </row>
    <row r="22">
      <c r="A22" s="5"/>
      <c r="C22" s="56"/>
      <c r="D22" s="5"/>
      <c r="E22" s="13"/>
    </row>
    <row r="23">
      <c r="A23" s="9" t="s">
        <v>42</v>
      </c>
    </row>
    <row r="24">
      <c r="A24" s="5" t="s">
        <v>288</v>
      </c>
      <c r="B24" s="10" t="s">
        <v>289</v>
      </c>
      <c r="E24" s="13"/>
    </row>
    <row r="25">
      <c r="A25" s="5" t="s">
        <v>290</v>
      </c>
      <c r="B25" s="69" t="s">
        <v>291</v>
      </c>
      <c r="E25" s="13"/>
    </row>
    <row r="26">
      <c r="A26" s="5" t="s">
        <v>292</v>
      </c>
      <c r="C26" s="56"/>
      <c r="D26" s="5"/>
      <c r="E26" s="13"/>
    </row>
    <row r="27">
      <c r="A27" s="5"/>
      <c r="C27" s="56"/>
      <c r="D27" s="5"/>
      <c r="E27" s="13"/>
    </row>
    <row r="28">
      <c r="A28" s="9" t="s">
        <v>50</v>
      </c>
    </row>
    <row r="29">
      <c r="A29" s="5" t="s">
        <v>293</v>
      </c>
    </row>
    <row r="30">
      <c r="A30" s="10" t="s">
        <v>294</v>
      </c>
    </row>
    <row r="31">
      <c r="A31" s="10" t="s">
        <v>295</v>
      </c>
    </row>
    <row r="32">
      <c r="A32" s="10" t="s">
        <v>296</v>
      </c>
    </row>
    <row r="33">
      <c r="A33" s="10" t="s">
        <v>297</v>
      </c>
    </row>
    <row r="34">
      <c r="A34" s="5"/>
    </row>
    <row r="35">
      <c r="A35" s="8" t="s">
        <v>298</v>
      </c>
    </row>
    <row r="36">
      <c r="A36" s="10" t="s">
        <v>299</v>
      </c>
    </row>
    <row r="52">
      <c r="G52" s="56"/>
      <c r="I52" s="56"/>
      <c r="K52" s="56"/>
      <c r="M52" s="56"/>
    </row>
    <row r="53">
      <c r="G53" s="56"/>
      <c r="I53" s="56"/>
      <c r="K53" s="56"/>
      <c r="M53" s="56"/>
    </row>
    <row r="54">
      <c r="G54" s="56"/>
      <c r="I54" s="56"/>
      <c r="K54" s="56"/>
    </row>
    <row r="57">
      <c r="G57" s="56"/>
      <c r="I57" s="56"/>
      <c r="K57" s="56"/>
      <c r="M57" s="56"/>
    </row>
    <row r="58">
      <c r="G58" s="56"/>
      <c r="I58" s="56"/>
      <c r="K58" s="56"/>
      <c r="M58" s="56"/>
    </row>
    <row r="59">
      <c r="G59" s="56"/>
      <c r="I59" s="56"/>
      <c r="K59" s="56"/>
    </row>
  </sheetData>
  <mergeCells count="4">
    <mergeCell ref="A8:J8"/>
    <mergeCell ref="A17:J17"/>
    <mergeCell ref="A23:J23"/>
    <mergeCell ref="A28:J28"/>
  </mergeCells>
  <hyperlinks>
    <hyperlink r:id="rId1" ref="A11"/>
    <hyperlink r:id="rId2" location=":~:text=To%20convert%20P2O5%20to%20P,To%20convert%20K%20to%20K2O." ref="A14"/>
    <hyperlink r:id="rId3" ref="A15"/>
    <hyperlink r:id="rId4" ref="B18"/>
    <hyperlink r:id="rId5" ref="B19"/>
    <hyperlink r:id="rId6" ref="B20"/>
    <hyperlink r:id="rId7" ref="B24"/>
    <hyperlink r:id="rId8" ref="B25"/>
    <hyperlink r:id="rId9" ref="A30"/>
    <hyperlink r:id="rId10" ref="A31"/>
    <hyperlink r:id="rId11" ref="A32"/>
    <hyperlink r:id="rId12" ref="A33"/>
    <hyperlink r:id="rId13" ref="A36"/>
  </hyperlinks>
  <drawing r:id="rId14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63"/>
  </cols>
  <sheetData>
    <row r="1">
      <c r="A1" s="70" t="s">
        <v>300</v>
      </c>
    </row>
    <row r="2">
      <c r="A2" s="71" t="s">
        <v>301</v>
      </c>
      <c r="B2" s="72" t="s">
        <v>302</v>
      </c>
      <c r="C2" s="5" t="s">
        <v>303</v>
      </c>
    </row>
    <row r="3">
      <c r="A3" s="71" t="s">
        <v>304</v>
      </c>
      <c r="B3" s="72">
        <v>0.94015894</v>
      </c>
      <c r="C3" s="5">
        <v>320.0</v>
      </c>
    </row>
    <row r="4">
      <c r="A4" s="71" t="s">
        <v>305</v>
      </c>
      <c r="B4" s="73">
        <v>0.04474061</v>
      </c>
      <c r="C4" s="5">
        <v>420.0</v>
      </c>
    </row>
    <row r="5">
      <c r="A5" s="71" t="s">
        <v>306</v>
      </c>
      <c r="B5" s="73">
        <v>0.01509974</v>
      </c>
      <c r="C5" s="5">
        <v>450.0</v>
      </c>
    </row>
    <row r="6">
      <c r="A6" s="5" t="s">
        <v>307</v>
      </c>
      <c r="B6" s="37">
        <f>(B3*C3)+(B4*C4)+(B5*C5)</f>
        <v>326.4368</v>
      </c>
    </row>
    <row r="8">
      <c r="A8" s="70" t="s">
        <v>308</v>
      </c>
    </row>
    <row r="9">
      <c r="A9" s="71" t="s">
        <v>301</v>
      </c>
      <c r="B9" s="72" t="s">
        <v>302</v>
      </c>
      <c r="C9" s="5" t="s">
        <v>303</v>
      </c>
    </row>
    <row r="10">
      <c r="A10" s="71" t="s">
        <v>304</v>
      </c>
      <c r="B10" s="72">
        <v>0.67367464</v>
      </c>
      <c r="C10" s="5">
        <v>320.0</v>
      </c>
    </row>
    <row r="11">
      <c r="A11" s="71" t="s">
        <v>305</v>
      </c>
      <c r="B11" s="73">
        <v>0.041865</v>
      </c>
      <c r="C11" s="5">
        <v>420.0</v>
      </c>
    </row>
    <row r="12">
      <c r="A12" s="71" t="s">
        <v>306</v>
      </c>
      <c r="B12" s="73">
        <v>0.28207751</v>
      </c>
      <c r="C12" s="5">
        <v>450.0</v>
      </c>
    </row>
    <row r="13">
      <c r="A13" s="71" t="s">
        <v>309</v>
      </c>
      <c r="B13" s="73">
        <v>0.002382847</v>
      </c>
      <c r="C13" s="5">
        <v>1500.0</v>
      </c>
    </row>
    <row r="14">
      <c r="A14" s="5" t="s">
        <v>307</v>
      </c>
      <c r="B14" s="37">
        <f>(B10*C10)+(B11*C11)+(B12*C12)+(B13*C13)</f>
        <v>363.6683348</v>
      </c>
    </row>
    <row r="16">
      <c r="A16" s="5" t="s">
        <v>310</v>
      </c>
    </row>
    <row r="17">
      <c r="A17" s="10" t="s">
        <v>311</v>
      </c>
    </row>
    <row r="19">
      <c r="A19" s="5" t="s">
        <v>312</v>
      </c>
    </row>
  </sheetData>
  <hyperlinks>
    <hyperlink r:id="rId1" location="fig1" ref="A17"/>
  </hyperlin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4.0"/>
    <col customWidth="1" min="2" max="2" width="28.25"/>
    <col customWidth="1" min="3" max="3" width="19.0"/>
    <col customWidth="1" min="4" max="4" width="17.63"/>
    <col customWidth="1" min="5" max="5" width="18.38"/>
    <col customWidth="1" min="6" max="6" width="17.0"/>
    <col customWidth="1" min="7" max="7" width="16.75"/>
  </cols>
  <sheetData>
    <row r="1">
      <c r="A1" s="5"/>
    </row>
    <row r="2">
      <c r="A2" s="5" t="s">
        <v>146</v>
      </c>
      <c r="B2" s="74">
        <f>((2*B11)+(0*B10))/B12</f>
        <v>1.074712644</v>
      </c>
      <c r="C2" s="5" t="s">
        <v>313</v>
      </c>
    </row>
    <row r="3">
      <c r="A3" s="26" t="s">
        <v>314</v>
      </c>
      <c r="B3" s="75">
        <f>1+B2</f>
        <v>2.074712644</v>
      </c>
    </row>
    <row r="4">
      <c r="A4" s="5" t="s">
        <v>315</v>
      </c>
      <c r="B4" s="36">
        <f>0.0102</f>
        <v>0.0102</v>
      </c>
      <c r="C4" s="5" t="s">
        <v>316</v>
      </c>
    </row>
    <row r="5">
      <c r="A5" s="5" t="s">
        <v>317</v>
      </c>
      <c r="B5" s="5">
        <v>0.00117</v>
      </c>
      <c r="C5" s="5" t="s">
        <v>318</v>
      </c>
    </row>
    <row r="6">
      <c r="A6" s="26" t="s">
        <v>139</v>
      </c>
      <c r="B6" s="76">
        <f>((B4*B10)+(B5*B11))/B12</f>
        <v>0.005347672414</v>
      </c>
      <c r="C6" s="5" t="s">
        <v>319</v>
      </c>
    </row>
    <row r="7">
      <c r="A7" s="5" t="s">
        <v>320</v>
      </c>
      <c r="B7" s="5">
        <v>0.7872</v>
      </c>
    </row>
    <row r="8">
      <c r="A8" s="5" t="s">
        <v>321</v>
      </c>
      <c r="B8" s="5">
        <v>0.8466</v>
      </c>
    </row>
    <row r="9">
      <c r="A9" s="26" t="s">
        <v>322</v>
      </c>
      <c r="B9" s="77">
        <f>((B7*B10)+(B8*B11))/B12</f>
        <v>0.8191189655</v>
      </c>
    </row>
    <row r="10">
      <c r="A10" s="5" t="s">
        <v>323</v>
      </c>
      <c r="B10" s="78">
        <f>B23</f>
        <v>0.161</v>
      </c>
    </row>
    <row r="11">
      <c r="A11" s="5" t="s">
        <v>324</v>
      </c>
      <c r="B11" s="78">
        <f>B22</f>
        <v>0.187</v>
      </c>
    </row>
    <row r="12">
      <c r="A12" s="5" t="s">
        <v>325</v>
      </c>
      <c r="B12" s="78">
        <f>B22+B23</f>
        <v>0.348</v>
      </c>
    </row>
    <row r="13">
      <c r="A13" s="5" t="s">
        <v>326</v>
      </c>
      <c r="B13" s="5">
        <v>0.1307</v>
      </c>
      <c r="C13" s="5" t="s">
        <v>327</v>
      </c>
    </row>
    <row r="14">
      <c r="A14" s="79" t="s">
        <v>328</v>
      </c>
      <c r="B14" s="80">
        <f>B3/(B6*B9*B13)</f>
        <v>3623.853139</v>
      </c>
      <c r="C14" s="5" t="s">
        <v>329</v>
      </c>
    </row>
    <row r="15">
      <c r="A15" s="79" t="s">
        <v>330</v>
      </c>
      <c r="B15" s="80">
        <f>B14*6.8944</f>
        <v>24984.29308</v>
      </c>
      <c r="C15" s="5" t="s">
        <v>331</v>
      </c>
    </row>
    <row r="16">
      <c r="A16" s="79" t="s">
        <v>332</v>
      </c>
      <c r="B16" s="80">
        <f>B14*3.13</f>
        <v>11342.66032</v>
      </c>
      <c r="C16" s="5" t="s">
        <v>333</v>
      </c>
    </row>
    <row r="17">
      <c r="A17" s="5"/>
    </row>
    <row r="18">
      <c r="A18" s="5" t="s">
        <v>334</v>
      </c>
      <c r="D18" s="35"/>
    </row>
    <row r="19">
      <c r="A19" s="10" t="s">
        <v>335</v>
      </c>
      <c r="D19" s="35"/>
    </row>
    <row r="21">
      <c r="A21" s="81" t="s">
        <v>336</v>
      </c>
      <c r="B21" s="81" t="s">
        <v>337</v>
      </c>
      <c r="C21" s="6"/>
    </row>
    <row r="22">
      <c r="A22" s="5" t="s">
        <v>338</v>
      </c>
      <c r="B22" s="13">
        <v>0.187</v>
      </c>
      <c r="D22" s="61"/>
    </row>
    <row r="23">
      <c r="A23" s="5" t="s">
        <v>339</v>
      </c>
      <c r="B23" s="13">
        <v>0.161</v>
      </c>
      <c r="D23" s="61"/>
    </row>
    <row r="24">
      <c r="A24" s="5" t="s">
        <v>340</v>
      </c>
      <c r="B24" s="13">
        <v>0.583</v>
      </c>
      <c r="C24" s="3"/>
    </row>
    <row r="25">
      <c r="A25" s="5" t="s">
        <v>341</v>
      </c>
      <c r="B25" s="13">
        <v>0.066</v>
      </c>
      <c r="C25" s="3"/>
    </row>
    <row r="27">
      <c r="A27" s="81" t="s">
        <v>342</v>
      </c>
      <c r="B27" s="81" t="s">
        <v>337</v>
      </c>
      <c r="C27" s="81" t="s">
        <v>343</v>
      </c>
    </row>
    <row r="28">
      <c r="A28" s="5" t="s">
        <v>344</v>
      </c>
      <c r="B28" s="5">
        <v>41.0</v>
      </c>
      <c r="C28" s="5" t="s">
        <v>345</v>
      </c>
    </row>
    <row r="29">
      <c r="A29" s="82" t="s">
        <v>346</v>
      </c>
      <c r="B29" s="82">
        <v>13.0</v>
      </c>
    </row>
    <row r="30">
      <c r="A30" s="82" t="s">
        <v>347</v>
      </c>
      <c r="B30" s="82">
        <v>12.0</v>
      </c>
    </row>
    <row r="31">
      <c r="A31" s="82" t="s">
        <v>348</v>
      </c>
      <c r="B31" s="82">
        <v>8.0</v>
      </c>
    </row>
    <row r="32">
      <c r="A32" s="5" t="s">
        <v>349</v>
      </c>
      <c r="B32" s="5">
        <v>8.0</v>
      </c>
      <c r="C32" s="5" t="s">
        <v>345</v>
      </c>
    </row>
    <row r="33">
      <c r="A33" s="82" t="s">
        <v>350</v>
      </c>
      <c r="B33" s="82">
        <v>6.0</v>
      </c>
    </row>
    <row r="34">
      <c r="A34" s="82" t="s">
        <v>351</v>
      </c>
      <c r="B34" s="82">
        <v>6.0</v>
      </c>
    </row>
    <row r="35">
      <c r="A35" s="5" t="s">
        <v>352</v>
      </c>
      <c r="B35" s="5">
        <v>3.0</v>
      </c>
      <c r="C35" s="5" t="s">
        <v>353</v>
      </c>
    </row>
    <row r="36">
      <c r="A36" s="82" t="s">
        <v>354</v>
      </c>
      <c r="B36" s="82">
        <v>2.0</v>
      </c>
    </row>
    <row r="37">
      <c r="A37" s="5" t="s">
        <v>355</v>
      </c>
      <c r="B37" s="5">
        <v>1.0</v>
      </c>
      <c r="C37" s="5" t="s">
        <v>353</v>
      </c>
    </row>
    <row r="38">
      <c r="A38" s="5" t="s">
        <v>356</v>
      </c>
      <c r="B38" s="5">
        <v>0.02</v>
      </c>
      <c r="C38" s="5" t="s">
        <v>357</v>
      </c>
    </row>
    <row r="39">
      <c r="A39" s="5" t="s">
        <v>358</v>
      </c>
      <c r="B39" s="5">
        <v>0.4</v>
      </c>
      <c r="C39" s="5" t="s">
        <v>357</v>
      </c>
    </row>
    <row r="40">
      <c r="A40" s="26" t="s">
        <v>359</v>
      </c>
      <c r="B40" s="83">
        <f>SUM(B29,B30,B31,B33,B34,B36)</f>
        <v>47</v>
      </c>
    </row>
    <row r="41">
      <c r="A41" s="26" t="s">
        <v>360</v>
      </c>
    </row>
    <row r="43">
      <c r="A43" s="30" t="s">
        <v>361</v>
      </c>
    </row>
    <row r="44">
      <c r="A44" s="6" t="s">
        <v>362</v>
      </c>
      <c r="B44" s="6" t="s">
        <v>363</v>
      </c>
      <c r="C44" s="6" t="s">
        <v>364</v>
      </c>
      <c r="D44" s="6" t="s">
        <v>365</v>
      </c>
      <c r="E44" s="6" t="s">
        <v>366</v>
      </c>
      <c r="F44" s="6" t="s">
        <v>139</v>
      </c>
      <c r="G44" s="6" t="s">
        <v>367</v>
      </c>
    </row>
    <row r="45">
      <c r="A45" s="5" t="s">
        <v>368</v>
      </c>
      <c r="B45" s="5">
        <v>0.048</v>
      </c>
      <c r="C45" s="5">
        <v>68.0</v>
      </c>
      <c r="D45" s="5">
        <v>1328837.0</v>
      </c>
      <c r="E45" s="38">
        <f t="shared" ref="E45:E54" si="1">D45/$D$56</f>
        <v>0.6100479743</v>
      </c>
      <c r="F45" s="64">
        <f t="shared" ref="F45:F54" si="2">B45*E45</f>
        <v>0.02928230277</v>
      </c>
      <c r="G45" s="64">
        <f t="shared" ref="G45:G54" si="3">C45*E45</f>
        <v>41.48326225</v>
      </c>
    </row>
    <row r="46">
      <c r="A46" s="5" t="s">
        <v>369</v>
      </c>
      <c r="B46" s="5">
        <v>5.5</v>
      </c>
      <c r="C46" s="5">
        <v>98.0</v>
      </c>
      <c r="D46" s="5">
        <v>154100.0</v>
      </c>
      <c r="E46" s="38">
        <f t="shared" si="1"/>
        <v>0.070744864</v>
      </c>
      <c r="F46" s="64">
        <f t="shared" si="2"/>
        <v>0.389096752</v>
      </c>
      <c r="G46" s="64">
        <f t="shared" si="3"/>
        <v>6.932996672</v>
      </c>
    </row>
    <row r="47">
      <c r="A47" s="5" t="s">
        <v>370</v>
      </c>
      <c r="B47" s="5">
        <v>0.63</v>
      </c>
      <c r="C47" s="5">
        <v>97.0</v>
      </c>
      <c r="D47" s="5">
        <v>27000.0</v>
      </c>
      <c r="E47" s="38">
        <f t="shared" si="1"/>
        <v>0.01239527143</v>
      </c>
      <c r="F47" s="64">
        <f t="shared" si="2"/>
        <v>0.007809021003</v>
      </c>
      <c r="G47" s="64">
        <f t="shared" si="3"/>
        <v>1.202341329</v>
      </c>
    </row>
    <row r="48">
      <c r="A48" s="5" t="s">
        <v>371</v>
      </c>
      <c r="B48" s="5">
        <v>11.0</v>
      </c>
      <c r="C48" s="5">
        <v>97.0</v>
      </c>
      <c r="D48" s="5">
        <v>111100.0</v>
      </c>
      <c r="E48" s="38">
        <f t="shared" si="1"/>
        <v>0.05100424653</v>
      </c>
      <c r="F48" s="64">
        <f t="shared" si="2"/>
        <v>0.5610467118</v>
      </c>
      <c r="G48" s="64">
        <f t="shared" si="3"/>
        <v>4.947411913</v>
      </c>
    </row>
    <row r="49">
      <c r="A49" s="5" t="s">
        <v>372</v>
      </c>
      <c r="B49" s="5">
        <v>0.16</v>
      </c>
      <c r="C49" s="5">
        <v>95.0</v>
      </c>
      <c r="D49" s="5">
        <v>75336.0</v>
      </c>
      <c r="E49" s="38">
        <f t="shared" si="1"/>
        <v>0.0345855618</v>
      </c>
      <c r="F49" s="64">
        <f t="shared" si="2"/>
        <v>0.005533689889</v>
      </c>
      <c r="G49" s="64">
        <f t="shared" si="3"/>
        <v>3.285628371</v>
      </c>
    </row>
    <row r="50">
      <c r="A50" s="5" t="s">
        <v>373</v>
      </c>
      <c r="B50" s="5">
        <v>0.15</v>
      </c>
      <c r="C50" s="5">
        <v>95.0</v>
      </c>
      <c r="D50" s="5">
        <v>303600.0</v>
      </c>
      <c r="E50" s="38">
        <f t="shared" si="1"/>
        <v>0.139377941</v>
      </c>
      <c r="F50" s="64">
        <f t="shared" si="2"/>
        <v>0.02090669115</v>
      </c>
      <c r="G50" s="64">
        <f t="shared" si="3"/>
        <v>13.2409044</v>
      </c>
    </row>
    <row r="51">
      <c r="A51" s="5" t="s">
        <v>374</v>
      </c>
      <c r="B51" s="5">
        <v>0.1</v>
      </c>
      <c r="C51" s="5">
        <v>93.0</v>
      </c>
      <c r="D51" s="5">
        <v>51810.0</v>
      </c>
      <c r="E51" s="38">
        <f t="shared" si="1"/>
        <v>0.02378514863</v>
      </c>
      <c r="F51" s="64">
        <f t="shared" si="2"/>
        <v>0.002378514863</v>
      </c>
      <c r="G51" s="64">
        <f t="shared" si="3"/>
        <v>2.212018822</v>
      </c>
    </row>
    <row r="52">
      <c r="A52" s="5" t="s">
        <v>375</v>
      </c>
      <c r="B52" s="5">
        <v>0.11</v>
      </c>
      <c r="C52" s="5">
        <v>94.0</v>
      </c>
      <c r="D52" s="5">
        <v>1577.0</v>
      </c>
      <c r="E52" s="38">
        <f t="shared" si="1"/>
        <v>0.0007239756685</v>
      </c>
      <c r="F52" s="64">
        <f t="shared" si="2"/>
        <v>0.00007963732354</v>
      </c>
      <c r="G52" s="64">
        <f t="shared" si="3"/>
        <v>0.06805371284</v>
      </c>
    </row>
    <row r="53">
      <c r="A53" s="5" t="s">
        <v>376</v>
      </c>
      <c r="B53" s="5">
        <v>0.14</v>
      </c>
      <c r="C53" s="5">
        <v>94.0</v>
      </c>
      <c r="D53" s="5">
        <v>79830.0</v>
      </c>
      <c r="E53" s="38">
        <f t="shared" si="1"/>
        <v>0.03664868587</v>
      </c>
      <c r="F53" s="64">
        <f t="shared" si="2"/>
        <v>0.005130816022</v>
      </c>
      <c r="G53" s="64">
        <f t="shared" si="3"/>
        <v>3.444976472</v>
      </c>
    </row>
    <row r="54">
      <c r="A54" s="5" t="s">
        <v>377</v>
      </c>
      <c r="B54" s="5">
        <v>0.1</v>
      </c>
      <c r="C54" s="5">
        <v>92.0</v>
      </c>
      <c r="D54" s="5">
        <v>45060.0</v>
      </c>
      <c r="E54" s="38">
        <f t="shared" si="1"/>
        <v>0.02068633077</v>
      </c>
      <c r="F54" s="64">
        <f t="shared" si="2"/>
        <v>0.002068633077</v>
      </c>
      <c r="G54" s="64">
        <f t="shared" si="3"/>
        <v>1.903142431</v>
      </c>
    </row>
    <row r="56">
      <c r="A56" s="84"/>
      <c r="B56" s="85"/>
      <c r="C56" s="86" t="s">
        <v>378</v>
      </c>
      <c r="D56" s="87">
        <f>SUM(D45:D54)</f>
        <v>2178250</v>
      </c>
      <c r="E56" s="26" t="s">
        <v>379</v>
      </c>
      <c r="F56" s="88">
        <f>SUM(F45:F54)</f>
        <v>1.02333277</v>
      </c>
    </row>
    <row r="57">
      <c r="F57" s="26" t="s">
        <v>380</v>
      </c>
      <c r="G57" s="88">
        <f>SUM(G45:G54)</f>
        <v>78.72073637</v>
      </c>
    </row>
    <row r="60">
      <c r="A60" s="30" t="s">
        <v>381</v>
      </c>
    </row>
    <row r="61">
      <c r="A61" s="6" t="s">
        <v>362</v>
      </c>
      <c r="B61" s="6" t="s">
        <v>363</v>
      </c>
      <c r="C61" s="6" t="s">
        <v>364</v>
      </c>
      <c r="D61" s="6" t="s">
        <v>365</v>
      </c>
      <c r="E61" s="6" t="s">
        <v>366</v>
      </c>
      <c r="F61" s="6" t="s">
        <v>139</v>
      </c>
      <c r="G61" s="6" t="s">
        <v>367</v>
      </c>
    </row>
    <row r="62">
      <c r="A62" s="5" t="s">
        <v>382</v>
      </c>
      <c r="B62" s="5">
        <v>0.08</v>
      </c>
      <c r="C62" s="5">
        <v>87.3</v>
      </c>
      <c r="D62" s="5">
        <v>28836.0</v>
      </c>
      <c r="E62" s="38">
        <f t="shared" ref="E62:E78" si="4">D62/$D$80</f>
        <v>0.0336430149</v>
      </c>
      <c r="F62" s="74">
        <f t="shared" ref="F62:F78" si="5">B62*E62</f>
        <v>0.002691441192</v>
      </c>
      <c r="G62" s="36">
        <f t="shared" ref="G62:G78" si="6">C62*E62</f>
        <v>2.937035201</v>
      </c>
    </row>
    <row r="63">
      <c r="A63" s="5" t="s">
        <v>383</v>
      </c>
      <c r="B63" s="5">
        <v>0.13</v>
      </c>
      <c r="C63" s="5">
        <v>80.0</v>
      </c>
      <c r="D63" s="5">
        <v>39409.0</v>
      </c>
      <c r="E63" s="38">
        <f t="shared" si="4"/>
        <v>0.04597855369</v>
      </c>
      <c r="F63" s="74">
        <f t="shared" si="5"/>
        <v>0.005977211979</v>
      </c>
      <c r="G63" s="36">
        <f t="shared" si="6"/>
        <v>3.678284295</v>
      </c>
    </row>
    <row r="64">
      <c r="A64" s="5" t="s">
        <v>384</v>
      </c>
      <c r="B64" s="5">
        <v>0.09</v>
      </c>
      <c r="C64" s="5">
        <v>80.0</v>
      </c>
      <c r="D64" s="5">
        <v>19344.0</v>
      </c>
      <c r="E64" s="38">
        <f t="shared" si="4"/>
        <v>0.02256868082</v>
      </c>
      <c r="F64" s="74">
        <f t="shared" si="5"/>
        <v>0.002031181274</v>
      </c>
      <c r="G64" s="36">
        <f t="shared" si="6"/>
        <v>1.805494466</v>
      </c>
    </row>
    <row r="65">
      <c r="A65" s="5" t="s">
        <v>385</v>
      </c>
      <c r="B65" s="5">
        <v>0.53</v>
      </c>
      <c r="C65" s="5">
        <v>80.0</v>
      </c>
      <c r="D65" s="5">
        <v>18253.0</v>
      </c>
      <c r="E65" s="38">
        <f t="shared" si="4"/>
        <v>0.02129580909</v>
      </c>
      <c r="F65" s="74">
        <f t="shared" si="5"/>
        <v>0.01128677882</v>
      </c>
      <c r="G65" s="36">
        <f t="shared" si="6"/>
        <v>1.703664727</v>
      </c>
    </row>
    <row r="66">
      <c r="A66" s="5" t="s">
        <v>386</v>
      </c>
      <c r="B66" s="5">
        <v>1.1</v>
      </c>
      <c r="C66" s="5">
        <v>97.0</v>
      </c>
      <c r="D66" s="5">
        <v>12100.0</v>
      </c>
      <c r="E66" s="38">
        <f t="shared" si="4"/>
        <v>0.01411709253</v>
      </c>
      <c r="F66" s="74">
        <f t="shared" si="5"/>
        <v>0.01552880179</v>
      </c>
      <c r="G66" s="36">
        <f t="shared" si="6"/>
        <v>1.369357976</v>
      </c>
    </row>
    <row r="67">
      <c r="A67" s="5" t="s">
        <v>387</v>
      </c>
      <c r="B67" s="5">
        <v>1.52</v>
      </c>
      <c r="C67" s="5">
        <v>97.0</v>
      </c>
      <c r="D67" s="5">
        <v>19000.0</v>
      </c>
      <c r="E67" s="38">
        <f t="shared" si="4"/>
        <v>0.02216733538</v>
      </c>
      <c r="F67" s="64">
        <f t="shared" si="5"/>
        <v>0.03369434978</v>
      </c>
      <c r="G67" s="64">
        <f t="shared" si="6"/>
        <v>2.150231532</v>
      </c>
    </row>
    <row r="68">
      <c r="A68" s="5" t="s">
        <v>388</v>
      </c>
      <c r="B68" s="5">
        <v>0.025</v>
      </c>
      <c r="C68" s="5">
        <v>83.0</v>
      </c>
      <c r="D68" s="5">
        <v>34134.0</v>
      </c>
      <c r="E68" s="38">
        <f t="shared" si="4"/>
        <v>0.03982420136</v>
      </c>
      <c r="F68" s="64">
        <f t="shared" si="5"/>
        <v>0.0009956050341</v>
      </c>
      <c r="G68" s="64">
        <f t="shared" si="6"/>
        <v>3.305408713</v>
      </c>
    </row>
    <row r="69">
      <c r="A69" s="5" t="s">
        <v>389</v>
      </c>
      <c r="B69" s="5">
        <v>0.045</v>
      </c>
      <c r="C69" s="5">
        <v>88.0</v>
      </c>
      <c r="D69" s="5">
        <v>36874.0</v>
      </c>
      <c r="E69" s="38">
        <f t="shared" si="4"/>
        <v>0.04302096447</v>
      </c>
      <c r="F69" s="74">
        <f t="shared" si="5"/>
        <v>0.001935943401</v>
      </c>
      <c r="G69" s="36">
        <f t="shared" si="6"/>
        <v>3.785844873</v>
      </c>
    </row>
    <row r="70">
      <c r="A70" s="5" t="s">
        <v>390</v>
      </c>
      <c r="B70" s="5">
        <v>0.033</v>
      </c>
      <c r="C70" s="5">
        <v>88.0</v>
      </c>
      <c r="D70" s="5">
        <v>181455.0</v>
      </c>
      <c r="E70" s="38">
        <f t="shared" si="4"/>
        <v>0.2117038864</v>
      </c>
      <c r="F70" s="74">
        <f t="shared" si="5"/>
        <v>0.006986228251</v>
      </c>
      <c r="G70" s="36">
        <f t="shared" si="6"/>
        <v>18.629942</v>
      </c>
    </row>
    <row r="71">
      <c r="A71" s="5" t="s">
        <v>391</v>
      </c>
      <c r="B71" s="5">
        <v>0.012</v>
      </c>
      <c r="C71" s="5">
        <v>80.0</v>
      </c>
      <c r="D71" s="5">
        <v>36445.0</v>
      </c>
      <c r="E71" s="38">
        <f t="shared" si="4"/>
        <v>0.04252044937</v>
      </c>
      <c r="F71" s="74">
        <f t="shared" si="5"/>
        <v>0.0005102453924</v>
      </c>
      <c r="G71" s="36">
        <f t="shared" si="6"/>
        <v>3.401635949</v>
      </c>
    </row>
    <row r="72">
      <c r="A72" s="5" t="s">
        <v>392</v>
      </c>
      <c r="B72" s="5">
        <v>0.017</v>
      </c>
      <c r="C72" s="5">
        <v>89.0</v>
      </c>
      <c r="D72" s="5">
        <v>40590.0</v>
      </c>
      <c r="E72" s="38">
        <f t="shared" si="4"/>
        <v>0.04735642859</v>
      </c>
      <c r="F72" s="74">
        <f t="shared" si="5"/>
        <v>0.000805059286</v>
      </c>
      <c r="G72" s="36">
        <f t="shared" si="6"/>
        <v>4.214722144</v>
      </c>
    </row>
    <row r="73">
      <c r="A73" s="5" t="s">
        <v>393</v>
      </c>
      <c r="B73" s="5">
        <v>0.016</v>
      </c>
      <c r="C73" s="5">
        <v>87.0</v>
      </c>
      <c r="D73" s="5">
        <v>65416.0</v>
      </c>
      <c r="E73" s="38">
        <f t="shared" si="4"/>
        <v>0.07632096902</v>
      </c>
      <c r="F73" s="74">
        <f t="shared" si="5"/>
        <v>0.001221135504</v>
      </c>
      <c r="G73" s="36">
        <f t="shared" si="6"/>
        <v>6.639924304</v>
      </c>
    </row>
    <row r="74">
      <c r="A74" s="5" t="s">
        <v>394</v>
      </c>
      <c r="B74" s="5">
        <v>0.13</v>
      </c>
      <c r="C74" s="5">
        <v>78.0</v>
      </c>
      <c r="D74" s="5">
        <v>37453.0</v>
      </c>
      <c r="E74" s="38">
        <f t="shared" si="4"/>
        <v>0.04369648484</v>
      </c>
      <c r="F74" s="74">
        <f t="shared" si="5"/>
        <v>0.00568054303</v>
      </c>
      <c r="G74" s="36">
        <f t="shared" si="6"/>
        <v>3.408325818</v>
      </c>
    </row>
    <row r="75">
      <c r="A75" s="5" t="s">
        <v>395</v>
      </c>
      <c r="B75" s="5">
        <v>0.142</v>
      </c>
      <c r="C75" s="5">
        <v>85.0</v>
      </c>
      <c r="D75" s="5">
        <v>9684.0</v>
      </c>
      <c r="E75" s="38">
        <f t="shared" si="4"/>
        <v>0.01129834083</v>
      </c>
      <c r="F75" s="74">
        <f t="shared" si="5"/>
        <v>0.001604364398</v>
      </c>
      <c r="G75" s="36">
        <f t="shared" si="6"/>
        <v>0.9603589708</v>
      </c>
    </row>
    <row r="76">
      <c r="A76" s="5" t="s">
        <v>396</v>
      </c>
      <c r="B76" s="5">
        <v>0.072</v>
      </c>
      <c r="C76" s="5">
        <v>82.0</v>
      </c>
      <c r="D76" s="5">
        <v>228932.0</v>
      </c>
      <c r="E76" s="38">
        <f t="shared" si="4"/>
        <v>0.2670953907</v>
      </c>
      <c r="F76" s="74">
        <f t="shared" si="5"/>
        <v>0.01923086813</v>
      </c>
      <c r="G76" s="36">
        <f t="shared" si="6"/>
        <v>21.90182204</v>
      </c>
    </row>
    <row r="77">
      <c r="A77" s="5" t="s">
        <v>397</v>
      </c>
      <c r="B77" s="5">
        <v>0.085</v>
      </c>
      <c r="C77" s="5">
        <v>82.0</v>
      </c>
      <c r="D77" s="5">
        <v>21054.0</v>
      </c>
      <c r="E77" s="38">
        <f t="shared" si="4"/>
        <v>0.02456374101</v>
      </c>
      <c r="F77" s="74">
        <f t="shared" si="5"/>
        <v>0.002087917986</v>
      </c>
      <c r="G77" s="36">
        <f t="shared" si="6"/>
        <v>2.014226763</v>
      </c>
    </row>
    <row r="78">
      <c r="A78" s="5" t="s">
        <v>398</v>
      </c>
      <c r="B78" s="5">
        <v>0.15</v>
      </c>
      <c r="C78" s="5">
        <v>84.0</v>
      </c>
      <c r="D78" s="5">
        <v>28138.0</v>
      </c>
      <c r="E78" s="38">
        <f t="shared" si="4"/>
        <v>0.032828657</v>
      </c>
      <c r="F78" s="74">
        <f t="shared" si="5"/>
        <v>0.00492429855</v>
      </c>
      <c r="G78" s="36">
        <f t="shared" si="6"/>
        <v>2.757607188</v>
      </c>
    </row>
    <row r="79">
      <c r="F79" s="74"/>
    </row>
    <row r="80">
      <c r="A80" s="84"/>
      <c r="B80" s="85"/>
      <c r="C80" s="86" t="s">
        <v>378</v>
      </c>
      <c r="D80" s="87">
        <f>SUM(D62:D78)</f>
        <v>857117</v>
      </c>
      <c r="E80" s="26" t="s">
        <v>379</v>
      </c>
      <c r="F80" s="89">
        <f>SUM(F62:F78)</f>
        <v>0.1171919738</v>
      </c>
    </row>
    <row r="81">
      <c r="F81" s="26" t="s">
        <v>380</v>
      </c>
      <c r="G81" s="88">
        <f>SUM(G62:G78)</f>
        <v>84.66388696</v>
      </c>
    </row>
    <row r="82">
      <c r="A82" s="5"/>
    </row>
    <row r="83">
      <c r="A83" s="30" t="s">
        <v>399</v>
      </c>
    </row>
    <row r="85">
      <c r="A85" s="5" t="s">
        <v>400</v>
      </c>
      <c r="B85" s="11" t="s">
        <v>401</v>
      </c>
    </row>
    <row r="87">
      <c r="A87" s="5" t="s">
        <v>402</v>
      </c>
      <c r="B87" s="10" t="s">
        <v>403</v>
      </c>
    </row>
    <row r="88">
      <c r="A88" s="5" t="s">
        <v>404</v>
      </c>
    </row>
    <row r="89">
      <c r="A89" s="5" t="s">
        <v>405</v>
      </c>
    </row>
    <row r="90">
      <c r="A90" s="5" t="s">
        <v>406</v>
      </c>
    </row>
    <row r="92">
      <c r="A92" s="6" t="s">
        <v>407</v>
      </c>
      <c r="B92" s="90" t="s">
        <v>408</v>
      </c>
      <c r="C92" s="90" t="s">
        <v>409</v>
      </c>
    </row>
    <row r="93">
      <c r="A93" s="5" t="s">
        <v>410</v>
      </c>
      <c r="B93" s="12">
        <v>1.0</v>
      </c>
    </row>
    <row r="94">
      <c r="A94" s="5" t="s">
        <v>411</v>
      </c>
      <c r="B94" s="12">
        <v>1.0</v>
      </c>
    </row>
    <row r="100">
      <c r="A100" s="6"/>
    </row>
    <row r="113">
      <c r="B113" s="12"/>
    </row>
  </sheetData>
  <mergeCells count="3">
    <mergeCell ref="A43:G43"/>
    <mergeCell ref="A60:G60"/>
    <mergeCell ref="A83:G83"/>
  </mergeCells>
  <hyperlinks>
    <hyperlink r:id="rId1" ref="A19"/>
    <hyperlink r:id="rId2" ref="B85"/>
    <hyperlink r:id="rId3" ref="B87"/>
    <hyperlink r:id="rId4" ref="B92"/>
    <hyperlink r:id="rId5" ref="C92"/>
  </hyperlin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0.0"/>
    <col customWidth="1" min="2" max="2" width="14.5"/>
  </cols>
  <sheetData>
    <row r="1">
      <c r="A1" s="1" t="s">
        <v>10</v>
      </c>
      <c r="B1" s="7">
        <f>(B2+B3)/(B4*B5*B6)</f>
        <v>37.95930762</v>
      </c>
      <c r="C1" s="8"/>
    </row>
    <row r="2">
      <c r="A2" s="3" t="s">
        <v>11</v>
      </c>
      <c r="B2" s="4">
        <v>2.0</v>
      </c>
      <c r="C2" s="5" t="s">
        <v>12</v>
      </c>
    </row>
    <row r="3">
      <c r="A3" s="3" t="s">
        <v>3</v>
      </c>
      <c r="B3" s="4">
        <v>1.0</v>
      </c>
    </row>
    <row r="4">
      <c r="A4" s="3" t="s">
        <v>13</v>
      </c>
      <c r="B4" s="4">
        <v>0.0888</v>
      </c>
    </row>
    <row r="5">
      <c r="A5" s="3" t="s">
        <v>6</v>
      </c>
      <c r="B5" s="4">
        <v>0.89</v>
      </c>
    </row>
    <row r="6">
      <c r="A6" s="3" t="s">
        <v>8</v>
      </c>
      <c r="B6" s="4">
        <v>1.0</v>
      </c>
      <c r="C6" s="5" t="s">
        <v>14</v>
      </c>
    </row>
    <row r="8">
      <c r="A8" s="9" t="s">
        <v>15</v>
      </c>
    </row>
    <row r="9">
      <c r="A9" s="5" t="s">
        <v>16</v>
      </c>
      <c r="B9" s="5" t="s">
        <v>17</v>
      </c>
      <c r="C9" s="5" t="s">
        <v>18</v>
      </c>
    </row>
    <row r="10">
      <c r="A10" s="5" t="s">
        <v>19</v>
      </c>
      <c r="B10" s="5">
        <v>25.3</v>
      </c>
      <c r="C10" s="5">
        <f t="shared" ref="C10:C11" si="1">B10*0.31074</f>
        <v>7.861722</v>
      </c>
    </row>
    <row r="11">
      <c r="A11" s="5" t="s">
        <v>20</v>
      </c>
      <c r="B11" s="5">
        <v>31.9</v>
      </c>
      <c r="C11" s="5">
        <f t="shared" si="1"/>
        <v>9.912606</v>
      </c>
    </row>
    <row r="12">
      <c r="A12" s="5" t="s">
        <v>21</v>
      </c>
      <c r="B12" s="5">
        <v>0.0888</v>
      </c>
      <c r="C12" s="5"/>
    </row>
    <row r="13">
      <c r="A13" s="5"/>
      <c r="C13" s="5"/>
    </row>
    <row r="14">
      <c r="A14" s="5" t="s">
        <v>22</v>
      </c>
      <c r="C14" s="5"/>
    </row>
    <row r="15">
      <c r="A15" s="5" t="s">
        <v>23</v>
      </c>
      <c r="C15" s="5"/>
    </row>
    <row r="16">
      <c r="A16" s="5"/>
      <c r="C16" s="5"/>
    </row>
    <row r="17">
      <c r="A17" s="5" t="s">
        <v>24</v>
      </c>
      <c r="B17" s="10" t="s">
        <v>25</v>
      </c>
    </row>
    <row r="18">
      <c r="A18" s="5" t="s">
        <v>26</v>
      </c>
      <c r="B18" s="10" t="s">
        <v>27</v>
      </c>
    </row>
    <row r="19">
      <c r="A19" s="5" t="s">
        <v>28</v>
      </c>
      <c r="B19" s="10" t="s">
        <v>29</v>
      </c>
    </row>
    <row r="21">
      <c r="A21" s="9" t="s">
        <v>30</v>
      </c>
    </row>
    <row r="22">
      <c r="A22" s="5" t="s">
        <v>31</v>
      </c>
      <c r="B22" s="10" t="s">
        <v>32</v>
      </c>
    </row>
    <row r="23">
      <c r="A23" s="5" t="s">
        <v>33</v>
      </c>
      <c r="B23" s="10" t="s">
        <v>34</v>
      </c>
    </row>
    <row r="25">
      <c r="A25" s="5" t="s">
        <v>35</v>
      </c>
      <c r="B25" s="5"/>
    </row>
    <row r="26">
      <c r="A26" s="5" t="s">
        <v>36</v>
      </c>
      <c r="B26" s="10" t="s">
        <v>37</v>
      </c>
    </row>
    <row r="27">
      <c r="A27" s="5" t="s">
        <v>38</v>
      </c>
      <c r="B27" s="10" t="s">
        <v>25</v>
      </c>
    </row>
    <row r="28">
      <c r="A28" s="5" t="s">
        <v>39</v>
      </c>
      <c r="B28" s="11" t="s">
        <v>40</v>
      </c>
    </row>
    <row r="29">
      <c r="A29" s="5" t="s">
        <v>39</v>
      </c>
      <c r="B29" s="10" t="s">
        <v>41</v>
      </c>
    </row>
    <row r="31">
      <c r="A31" s="9" t="s">
        <v>42</v>
      </c>
    </row>
    <row r="32">
      <c r="A32" s="5" t="s">
        <v>43</v>
      </c>
      <c r="B32" s="12"/>
      <c r="C32" s="5"/>
    </row>
    <row r="33">
      <c r="A33" s="5"/>
      <c r="B33" s="12"/>
      <c r="C33" s="5"/>
    </row>
    <row r="34">
      <c r="A34" s="5" t="s">
        <v>44</v>
      </c>
      <c r="B34" s="12"/>
      <c r="C34" s="5"/>
    </row>
    <row r="35">
      <c r="A35" s="5" t="s">
        <v>45</v>
      </c>
      <c r="B35" s="12"/>
      <c r="C35" s="5"/>
    </row>
    <row r="36">
      <c r="A36" s="10" t="s">
        <v>46</v>
      </c>
      <c r="B36" s="12"/>
      <c r="C36" s="5"/>
    </row>
    <row r="37">
      <c r="A37" s="5"/>
      <c r="C37" s="5"/>
    </row>
    <row r="38">
      <c r="A38" s="5" t="s">
        <v>47</v>
      </c>
      <c r="C38" s="5"/>
    </row>
    <row r="39">
      <c r="A39" s="11" t="s">
        <v>48</v>
      </c>
      <c r="B39" s="12"/>
    </row>
    <row r="40">
      <c r="B40" s="12">
        <v>0.9</v>
      </c>
    </row>
    <row r="41">
      <c r="B41" s="13">
        <v>0.9373</v>
      </c>
    </row>
    <row r="42">
      <c r="B42" s="12">
        <v>0.83</v>
      </c>
    </row>
    <row r="43">
      <c r="B43" s="12">
        <v>0.9</v>
      </c>
    </row>
    <row r="44">
      <c r="A44" s="3" t="s">
        <v>49</v>
      </c>
      <c r="B44" s="12">
        <v>0.89</v>
      </c>
    </row>
    <row r="46">
      <c r="A46" s="9" t="s">
        <v>50</v>
      </c>
    </row>
    <row r="47">
      <c r="A47" s="5" t="s">
        <v>51</v>
      </c>
    </row>
    <row r="48">
      <c r="A48" s="5" t="s">
        <v>52</v>
      </c>
    </row>
    <row r="49">
      <c r="A49" s="5"/>
    </row>
    <row r="50">
      <c r="A50" s="5" t="s">
        <v>53</v>
      </c>
    </row>
    <row r="51">
      <c r="A51" s="5" t="s">
        <v>54</v>
      </c>
    </row>
    <row r="52">
      <c r="A52" s="5" t="s">
        <v>55</v>
      </c>
    </row>
    <row r="53">
      <c r="A53" s="10" t="s">
        <v>56</v>
      </c>
    </row>
    <row r="55">
      <c r="A55" s="5" t="s">
        <v>57</v>
      </c>
    </row>
    <row r="56">
      <c r="A56" s="11" t="s">
        <v>34</v>
      </c>
    </row>
    <row r="58">
      <c r="A58" s="5" t="s">
        <v>58</v>
      </c>
    </row>
    <row r="59">
      <c r="A59" s="11" t="s">
        <v>59</v>
      </c>
    </row>
    <row r="61">
      <c r="A61" s="5" t="s">
        <v>60</v>
      </c>
    </row>
    <row r="62">
      <c r="A62" s="10" t="s">
        <v>61</v>
      </c>
    </row>
  </sheetData>
  <mergeCells count="4">
    <mergeCell ref="A8:F8"/>
    <mergeCell ref="A21:F21"/>
    <mergeCell ref="A31:F31"/>
    <mergeCell ref="A46:F46"/>
  </mergeCells>
  <hyperlinks>
    <hyperlink r:id="rId1" ref="B17"/>
    <hyperlink r:id="rId2" ref="B18"/>
    <hyperlink r:id="rId3" ref="B19"/>
    <hyperlink r:id="rId4" ref="B22"/>
    <hyperlink r:id="rId5" ref="B23"/>
    <hyperlink r:id="rId6" ref="B26"/>
    <hyperlink r:id="rId7" ref="B27"/>
    <hyperlink r:id="rId8" ref="B28"/>
    <hyperlink r:id="rId9" ref="B29"/>
    <hyperlink r:id="rId10" ref="A36"/>
    <hyperlink r:id="rId11" ref="A39"/>
    <hyperlink r:id="rId12" ref="A53"/>
    <hyperlink r:id="rId13" ref="A56"/>
    <hyperlink r:id="rId14" ref="A59"/>
    <hyperlink r:id="rId15" ref="A62"/>
  </hyperlinks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3.88"/>
  </cols>
  <sheetData>
    <row r="1">
      <c r="A1" s="1" t="s">
        <v>0</v>
      </c>
      <c r="B1" s="14">
        <f>(B3+B4)/(B5*B6*B7)</f>
        <v>6.787330317</v>
      </c>
      <c r="D1" s="6"/>
    </row>
    <row r="2">
      <c r="A2" s="15"/>
      <c r="D2" s="6"/>
    </row>
    <row r="3">
      <c r="A3" s="16" t="s">
        <v>1</v>
      </c>
      <c r="B3" s="4">
        <v>2.0</v>
      </c>
      <c r="C3" s="5" t="s">
        <v>12</v>
      </c>
      <c r="D3" s="6"/>
    </row>
    <row r="4">
      <c r="A4" s="17" t="s">
        <v>3</v>
      </c>
      <c r="B4" s="4">
        <v>1.0</v>
      </c>
      <c r="D4" s="6"/>
    </row>
    <row r="5">
      <c r="A5" s="17" t="s">
        <v>4</v>
      </c>
      <c r="B5" s="4">
        <v>0.52</v>
      </c>
      <c r="D5" s="6"/>
    </row>
    <row r="6">
      <c r="A6" s="3" t="s">
        <v>6</v>
      </c>
      <c r="B6" s="4">
        <v>0.85</v>
      </c>
      <c r="D6" s="18"/>
    </row>
    <row r="7">
      <c r="A7" s="17" t="s">
        <v>8</v>
      </c>
      <c r="B7" s="4">
        <v>1.0</v>
      </c>
      <c r="D7" s="6"/>
    </row>
    <row r="8">
      <c r="A8" s="18"/>
      <c r="D8" s="6"/>
    </row>
    <row r="9">
      <c r="A9" s="19" t="s">
        <v>15</v>
      </c>
    </row>
    <row r="10">
      <c r="A10" s="20" t="s">
        <v>62</v>
      </c>
    </row>
    <row r="11">
      <c r="A11" s="20"/>
    </row>
    <row r="12">
      <c r="A12" s="20" t="s">
        <v>63</v>
      </c>
    </row>
    <row r="13">
      <c r="A13" s="21" t="s">
        <v>64</v>
      </c>
      <c r="B13" s="12">
        <v>0.52</v>
      </c>
    </row>
    <row r="14">
      <c r="A14" s="22" t="s">
        <v>65</v>
      </c>
      <c r="B14" s="12">
        <v>0.53</v>
      </c>
    </row>
    <row r="15">
      <c r="A15" s="22" t="s">
        <v>66</v>
      </c>
      <c r="B15" s="12">
        <v>0.52</v>
      </c>
    </row>
    <row r="16">
      <c r="A16" s="21" t="s">
        <v>67</v>
      </c>
      <c r="B16" s="12">
        <v>0.5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>
      <c r="A17" s="21" t="s">
        <v>68</v>
      </c>
      <c r="B17" s="12">
        <v>0.55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>
      <c r="A18" s="16" t="s">
        <v>69</v>
      </c>
      <c r="B18" s="12">
        <v>0.52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>
      <c r="A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>
      <c r="A20" s="25" t="s">
        <v>42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>
      <c r="A21" s="20" t="s">
        <v>43</v>
      </c>
    </row>
    <row r="22">
      <c r="A22" s="20"/>
    </row>
    <row r="23">
      <c r="A23" s="20" t="s">
        <v>70</v>
      </c>
    </row>
    <row r="24">
      <c r="A24" s="22" t="s">
        <v>67</v>
      </c>
      <c r="B24" s="12">
        <v>0.74</v>
      </c>
      <c r="D24" s="26"/>
    </row>
    <row r="25">
      <c r="A25" s="22" t="s">
        <v>68</v>
      </c>
      <c r="B25" s="12">
        <v>0.88</v>
      </c>
    </row>
    <row r="26">
      <c r="A26" s="22" t="s">
        <v>68</v>
      </c>
      <c r="B26" s="12">
        <v>0.93</v>
      </c>
    </row>
    <row r="27">
      <c r="A27" s="16" t="s">
        <v>69</v>
      </c>
      <c r="B27" s="12">
        <v>0.85</v>
      </c>
    </row>
    <row r="31">
      <c r="A31" s="24"/>
    </row>
    <row r="32">
      <c r="A32" s="24"/>
    </row>
    <row r="33">
      <c r="A33" s="24"/>
    </row>
    <row r="34">
      <c r="A34" s="24"/>
    </row>
    <row r="35">
      <c r="A35" s="24"/>
    </row>
    <row r="36">
      <c r="A36" s="24"/>
    </row>
    <row r="37">
      <c r="A37" s="24"/>
    </row>
    <row r="38">
      <c r="A38" s="24"/>
    </row>
    <row r="39">
      <c r="A39" s="24"/>
    </row>
    <row r="40">
      <c r="A40" s="24"/>
    </row>
    <row r="41">
      <c r="A41" s="24"/>
    </row>
    <row r="42">
      <c r="A42" s="24"/>
    </row>
    <row r="43">
      <c r="A43" s="24"/>
    </row>
    <row r="44">
      <c r="A44" s="24"/>
    </row>
    <row r="45">
      <c r="A45" s="24"/>
    </row>
    <row r="46">
      <c r="A46" s="24"/>
    </row>
    <row r="47">
      <c r="A47" s="24"/>
    </row>
    <row r="48">
      <c r="A48" s="24"/>
    </row>
    <row r="49">
      <c r="A49" s="24"/>
    </row>
    <row r="50">
      <c r="A50" s="24"/>
    </row>
    <row r="51">
      <c r="A51" s="24"/>
    </row>
    <row r="52">
      <c r="A52" s="24"/>
    </row>
    <row r="53">
      <c r="A53" s="24"/>
    </row>
    <row r="54">
      <c r="A54" s="24"/>
    </row>
    <row r="55">
      <c r="A55" s="24"/>
    </row>
    <row r="56">
      <c r="A56" s="24"/>
    </row>
    <row r="57">
      <c r="A57" s="24"/>
    </row>
    <row r="58">
      <c r="A58" s="24"/>
    </row>
    <row r="59">
      <c r="A59" s="24"/>
    </row>
    <row r="60">
      <c r="A60" s="24"/>
    </row>
    <row r="61">
      <c r="A61" s="24"/>
    </row>
    <row r="62">
      <c r="A62" s="24"/>
    </row>
    <row r="63">
      <c r="A63" s="24"/>
    </row>
    <row r="64">
      <c r="A64" s="24"/>
    </row>
    <row r="65">
      <c r="A65" s="24"/>
    </row>
    <row r="66">
      <c r="A66" s="24"/>
    </row>
    <row r="67">
      <c r="A67" s="24"/>
    </row>
    <row r="68">
      <c r="A68" s="24"/>
    </row>
    <row r="69">
      <c r="A69" s="24"/>
    </row>
    <row r="70">
      <c r="A70" s="24"/>
    </row>
    <row r="71">
      <c r="A71" s="24"/>
    </row>
    <row r="72">
      <c r="A72" s="24"/>
    </row>
    <row r="73">
      <c r="A73" s="24"/>
    </row>
    <row r="74">
      <c r="A74" s="24"/>
    </row>
    <row r="75">
      <c r="A75" s="24"/>
    </row>
    <row r="76">
      <c r="A76" s="24"/>
    </row>
    <row r="77">
      <c r="A77" s="24"/>
    </row>
    <row r="78">
      <c r="A78" s="24"/>
    </row>
    <row r="79">
      <c r="A79" s="24"/>
    </row>
    <row r="80">
      <c r="A80" s="24"/>
    </row>
    <row r="81">
      <c r="A81" s="24"/>
    </row>
    <row r="82">
      <c r="A82" s="24"/>
    </row>
    <row r="83">
      <c r="A83" s="24"/>
    </row>
    <row r="84">
      <c r="A84" s="24"/>
    </row>
    <row r="85">
      <c r="A85" s="24"/>
    </row>
    <row r="86">
      <c r="A86" s="24"/>
    </row>
    <row r="87">
      <c r="A87" s="24"/>
    </row>
    <row r="88">
      <c r="A88" s="24"/>
    </row>
    <row r="89">
      <c r="A89" s="24"/>
    </row>
    <row r="90">
      <c r="A90" s="24"/>
    </row>
    <row r="91">
      <c r="A91" s="24"/>
    </row>
    <row r="92">
      <c r="A92" s="24"/>
    </row>
    <row r="93">
      <c r="A93" s="24"/>
    </row>
    <row r="94">
      <c r="A94" s="24"/>
    </row>
    <row r="95">
      <c r="A95" s="24"/>
    </row>
    <row r="96">
      <c r="A96" s="24"/>
    </row>
    <row r="97">
      <c r="A97" s="24"/>
    </row>
    <row r="98">
      <c r="A98" s="24"/>
    </row>
    <row r="99">
      <c r="A99" s="24"/>
    </row>
    <row r="100">
      <c r="A100" s="24"/>
    </row>
    <row r="101">
      <c r="A101" s="24"/>
    </row>
    <row r="102">
      <c r="A102" s="24"/>
    </row>
    <row r="103">
      <c r="A103" s="24"/>
    </row>
    <row r="104">
      <c r="A104" s="24"/>
    </row>
    <row r="105">
      <c r="A105" s="24"/>
    </row>
    <row r="106">
      <c r="A106" s="24"/>
    </row>
    <row r="107">
      <c r="A107" s="24"/>
    </row>
    <row r="108">
      <c r="A108" s="24"/>
    </row>
    <row r="109">
      <c r="A109" s="24"/>
    </row>
    <row r="110">
      <c r="A110" s="24"/>
    </row>
    <row r="111">
      <c r="A111" s="24"/>
    </row>
    <row r="112">
      <c r="A112" s="24"/>
    </row>
    <row r="113">
      <c r="A113" s="24"/>
    </row>
    <row r="114">
      <c r="A114" s="24"/>
    </row>
    <row r="115">
      <c r="A115" s="24"/>
    </row>
    <row r="116">
      <c r="A116" s="24"/>
    </row>
    <row r="117">
      <c r="A117" s="24"/>
    </row>
    <row r="118">
      <c r="A118" s="24"/>
    </row>
    <row r="119">
      <c r="A119" s="24"/>
    </row>
    <row r="120">
      <c r="A120" s="24"/>
    </row>
    <row r="121">
      <c r="A121" s="24"/>
    </row>
    <row r="122">
      <c r="A122" s="24"/>
    </row>
    <row r="123">
      <c r="A123" s="24"/>
    </row>
    <row r="124">
      <c r="A124" s="24"/>
    </row>
    <row r="125">
      <c r="A125" s="24"/>
    </row>
    <row r="126">
      <c r="A126" s="24"/>
    </row>
    <row r="127">
      <c r="A127" s="24"/>
    </row>
    <row r="128">
      <c r="A128" s="24"/>
    </row>
    <row r="129">
      <c r="A129" s="24"/>
    </row>
    <row r="130">
      <c r="A130" s="24"/>
    </row>
    <row r="131">
      <c r="A131" s="24"/>
    </row>
    <row r="132">
      <c r="A132" s="24"/>
    </row>
    <row r="133">
      <c r="A133" s="24"/>
    </row>
    <row r="134">
      <c r="A134" s="24"/>
    </row>
    <row r="135">
      <c r="A135" s="24"/>
    </row>
    <row r="136">
      <c r="A136" s="24"/>
    </row>
    <row r="137">
      <c r="A137" s="24"/>
    </row>
    <row r="138">
      <c r="A138" s="24"/>
    </row>
    <row r="139">
      <c r="A139" s="24"/>
    </row>
    <row r="140">
      <c r="A140" s="24"/>
    </row>
    <row r="141">
      <c r="A141" s="24"/>
    </row>
    <row r="142">
      <c r="A142" s="24"/>
    </row>
    <row r="143">
      <c r="A143" s="24"/>
    </row>
    <row r="144">
      <c r="A144" s="24"/>
    </row>
    <row r="145">
      <c r="A145" s="24"/>
    </row>
    <row r="146">
      <c r="A146" s="24"/>
    </row>
    <row r="147">
      <c r="A147" s="24"/>
    </row>
    <row r="148">
      <c r="A148" s="24"/>
    </row>
    <row r="149">
      <c r="A149" s="24"/>
    </row>
    <row r="150">
      <c r="A150" s="24"/>
    </row>
    <row r="151">
      <c r="A151" s="24"/>
    </row>
    <row r="152">
      <c r="A152" s="24"/>
    </row>
    <row r="153">
      <c r="A153" s="24"/>
    </row>
    <row r="154">
      <c r="A154" s="24"/>
    </row>
    <row r="155">
      <c r="A155" s="24"/>
    </row>
    <row r="156">
      <c r="A156" s="24"/>
    </row>
    <row r="157">
      <c r="A157" s="24"/>
    </row>
    <row r="158">
      <c r="A158" s="24"/>
    </row>
    <row r="159">
      <c r="A159" s="24"/>
    </row>
    <row r="160">
      <c r="A160" s="24"/>
    </row>
    <row r="161">
      <c r="A161" s="24"/>
    </row>
    <row r="162">
      <c r="A162" s="24"/>
    </row>
    <row r="163">
      <c r="A163" s="24"/>
    </row>
    <row r="164">
      <c r="A164" s="24"/>
    </row>
    <row r="165">
      <c r="A165" s="24"/>
    </row>
    <row r="166">
      <c r="A166" s="24"/>
    </row>
    <row r="167">
      <c r="A167" s="24"/>
    </row>
    <row r="168">
      <c r="A168" s="24"/>
    </row>
    <row r="169">
      <c r="A169" s="24"/>
    </row>
    <row r="170">
      <c r="A170" s="24"/>
    </row>
    <row r="171">
      <c r="A171" s="24"/>
    </row>
    <row r="172">
      <c r="A172" s="24"/>
    </row>
    <row r="173">
      <c r="A173" s="24"/>
    </row>
    <row r="174">
      <c r="A174" s="24"/>
    </row>
    <row r="175">
      <c r="A175" s="24"/>
    </row>
    <row r="176">
      <c r="A176" s="24"/>
    </row>
    <row r="177">
      <c r="A177" s="24"/>
    </row>
    <row r="178">
      <c r="A178" s="24"/>
    </row>
    <row r="179">
      <c r="A179" s="24"/>
    </row>
    <row r="180">
      <c r="A180" s="24"/>
    </row>
    <row r="181">
      <c r="A181" s="24"/>
    </row>
    <row r="182">
      <c r="A182" s="24"/>
    </row>
    <row r="183">
      <c r="A183" s="24"/>
    </row>
    <row r="184">
      <c r="A184" s="24"/>
    </row>
    <row r="185">
      <c r="A185" s="24"/>
    </row>
    <row r="186">
      <c r="A186" s="24"/>
    </row>
    <row r="187">
      <c r="A187" s="24"/>
    </row>
    <row r="188">
      <c r="A188" s="24"/>
    </row>
    <row r="189">
      <c r="A189" s="24"/>
    </row>
    <row r="190">
      <c r="A190" s="24"/>
    </row>
    <row r="191">
      <c r="A191" s="24"/>
    </row>
    <row r="192">
      <c r="A192" s="24"/>
    </row>
    <row r="193">
      <c r="A193" s="24"/>
    </row>
    <row r="194">
      <c r="A194" s="24"/>
    </row>
    <row r="195">
      <c r="A195" s="24"/>
    </row>
    <row r="196">
      <c r="A196" s="24"/>
    </row>
    <row r="197">
      <c r="A197" s="24"/>
    </row>
    <row r="198">
      <c r="A198" s="24"/>
    </row>
    <row r="199">
      <c r="A199" s="24"/>
    </row>
    <row r="200">
      <c r="A200" s="24"/>
    </row>
    <row r="201">
      <c r="A201" s="24"/>
    </row>
    <row r="202">
      <c r="A202" s="24"/>
    </row>
    <row r="203">
      <c r="A203" s="24"/>
    </row>
    <row r="204">
      <c r="A204" s="24"/>
    </row>
    <row r="205">
      <c r="A205" s="24"/>
    </row>
    <row r="206">
      <c r="A206" s="24"/>
    </row>
    <row r="207">
      <c r="A207" s="24"/>
    </row>
    <row r="208">
      <c r="A208" s="24"/>
    </row>
    <row r="209">
      <c r="A209" s="24"/>
    </row>
    <row r="210">
      <c r="A210" s="24"/>
    </row>
    <row r="211">
      <c r="A211" s="24"/>
    </row>
    <row r="212">
      <c r="A212" s="24"/>
    </row>
    <row r="213">
      <c r="A213" s="24"/>
    </row>
    <row r="214">
      <c r="A214" s="24"/>
    </row>
    <row r="215">
      <c r="A215" s="24"/>
    </row>
    <row r="216">
      <c r="A216" s="24"/>
    </row>
    <row r="217">
      <c r="A217" s="24"/>
    </row>
    <row r="218">
      <c r="A218" s="24"/>
    </row>
    <row r="219">
      <c r="A219" s="24"/>
    </row>
    <row r="220">
      <c r="A220" s="24"/>
    </row>
    <row r="221">
      <c r="A221" s="24"/>
    </row>
    <row r="222">
      <c r="A222" s="24"/>
    </row>
    <row r="223">
      <c r="A223" s="24"/>
    </row>
    <row r="224">
      <c r="A224" s="24"/>
    </row>
    <row r="225">
      <c r="A225" s="24"/>
    </row>
    <row r="226">
      <c r="A226" s="24"/>
    </row>
    <row r="227">
      <c r="A227" s="24"/>
    </row>
    <row r="228">
      <c r="A228" s="24"/>
    </row>
    <row r="229">
      <c r="A229" s="24"/>
    </row>
    <row r="230">
      <c r="A230" s="24"/>
    </row>
    <row r="231">
      <c r="A231" s="24"/>
    </row>
    <row r="232">
      <c r="A232" s="24"/>
    </row>
    <row r="233">
      <c r="A233" s="24"/>
    </row>
    <row r="234">
      <c r="A234" s="24"/>
    </row>
    <row r="235">
      <c r="A235" s="24"/>
    </row>
    <row r="236">
      <c r="A236" s="24"/>
    </row>
    <row r="237">
      <c r="A237" s="24"/>
    </row>
    <row r="238">
      <c r="A238" s="24"/>
    </row>
    <row r="239">
      <c r="A239" s="24"/>
    </row>
    <row r="240">
      <c r="A240" s="24"/>
    </row>
    <row r="241">
      <c r="A241" s="24"/>
    </row>
    <row r="242">
      <c r="A242" s="24"/>
    </row>
    <row r="243">
      <c r="A243" s="24"/>
    </row>
    <row r="244">
      <c r="A244" s="24"/>
    </row>
    <row r="245">
      <c r="A245" s="24"/>
    </row>
    <row r="246">
      <c r="A246" s="24"/>
    </row>
    <row r="247">
      <c r="A247" s="24"/>
    </row>
    <row r="248">
      <c r="A248" s="24"/>
    </row>
    <row r="249">
      <c r="A249" s="24"/>
    </row>
    <row r="250">
      <c r="A250" s="24"/>
    </row>
    <row r="251">
      <c r="A251" s="24"/>
    </row>
    <row r="252">
      <c r="A252" s="24"/>
    </row>
    <row r="253">
      <c r="A253" s="24"/>
    </row>
    <row r="254">
      <c r="A254" s="24"/>
    </row>
    <row r="255">
      <c r="A255" s="24"/>
    </row>
    <row r="256">
      <c r="A256" s="24"/>
    </row>
    <row r="257">
      <c r="A257" s="24"/>
    </row>
    <row r="258">
      <c r="A258" s="24"/>
    </row>
    <row r="259">
      <c r="A259" s="24"/>
    </row>
    <row r="260">
      <c r="A260" s="24"/>
    </row>
    <row r="261">
      <c r="A261" s="24"/>
    </row>
    <row r="262">
      <c r="A262" s="24"/>
    </row>
    <row r="263">
      <c r="A263" s="24"/>
    </row>
    <row r="264">
      <c r="A264" s="24"/>
    </row>
    <row r="265">
      <c r="A265" s="24"/>
    </row>
    <row r="266">
      <c r="A266" s="24"/>
    </row>
    <row r="267">
      <c r="A267" s="24"/>
    </row>
    <row r="268">
      <c r="A268" s="24"/>
    </row>
    <row r="269">
      <c r="A269" s="24"/>
    </row>
    <row r="270">
      <c r="A270" s="24"/>
    </row>
    <row r="271">
      <c r="A271" s="24"/>
    </row>
    <row r="272">
      <c r="A272" s="24"/>
    </row>
    <row r="273">
      <c r="A273" s="24"/>
    </row>
    <row r="274">
      <c r="A274" s="24"/>
    </row>
    <row r="275">
      <c r="A275" s="24"/>
    </row>
    <row r="276">
      <c r="A276" s="24"/>
    </row>
    <row r="277">
      <c r="A277" s="24"/>
    </row>
    <row r="278">
      <c r="A278" s="24"/>
    </row>
    <row r="279">
      <c r="A279" s="24"/>
    </row>
    <row r="280">
      <c r="A280" s="24"/>
    </row>
    <row r="281">
      <c r="A281" s="24"/>
    </row>
    <row r="282">
      <c r="A282" s="24"/>
    </row>
    <row r="283">
      <c r="A283" s="24"/>
    </row>
    <row r="284">
      <c r="A284" s="24"/>
    </row>
    <row r="285">
      <c r="A285" s="24"/>
    </row>
    <row r="286">
      <c r="A286" s="24"/>
    </row>
    <row r="287">
      <c r="A287" s="24"/>
    </row>
    <row r="288">
      <c r="A288" s="24"/>
    </row>
    <row r="289">
      <c r="A289" s="24"/>
    </row>
    <row r="290">
      <c r="A290" s="24"/>
    </row>
    <row r="291">
      <c r="A291" s="24"/>
    </row>
    <row r="292">
      <c r="A292" s="24"/>
    </row>
    <row r="293">
      <c r="A293" s="24"/>
    </row>
    <row r="294">
      <c r="A294" s="24"/>
    </row>
    <row r="295">
      <c r="A295" s="24"/>
    </row>
    <row r="296">
      <c r="A296" s="24"/>
    </row>
    <row r="297">
      <c r="A297" s="24"/>
    </row>
    <row r="298">
      <c r="A298" s="24"/>
    </row>
    <row r="299">
      <c r="A299" s="24"/>
    </row>
    <row r="300">
      <c r="A300" s="24"/>
    </row>
    <row r="301">
      <c r="A301" s="24"/>
    </row>
    <row r="302">
      <c r="A302" s="24"/>
    </row>
    <row r="303">
      <c r="A303" s="24"/>
    </row>
    <row r="304">
      <c r="A304" s="24"/>
    </row>
    <row r="305">
      <c r="A305" s="24"/>
    </row>
    <row r="306">
      <c r="A306" s="24"/>
    </row>
    <row r="307">
      <c r="A307" s="24"/>
    </row>
    <row r="308">
      <c r="A308" s="24"/>
    </row>
    <row r="309">
      <c r="A309" s="24"/>
    </row>
    <row r="310">
      <c r="A310" s="24"/>
    </row>
    <row r="311">
      <c r="A311" s="24"/>
    </row>
    <row r="312">
      <c r="A312" s="24"/>
    </row>
    <row r="313">
      <c r="A313" s="24"/>
    </row>
    <row r="314">
      <c r="A314" s="24"/>
    </row>
    <row r="315">
      <c r="A315" s="24"/>
    </row>
    <row r="316">
      <c r="A316" s="24"/>
    </row>
    <row r="317">
      <c r="A317" s="24"/>
    </row>
    <row r="318">
      <c r="A318" s="24"/>
    </row>
    <row r="319">
      <c r="A319" s="24"/>
    </row>
    <row r="320">
      <c r="A320" s="24"/>
    </row>
    <row r="321">
      <c r="A321" s="24"/>
    </row>
    <row r="322">
      <c r="A322" s="24"/>
    </row>
    <row r="323">
      <c r="A323" s="24"/>
    </row>
    <row r="324">
      <c r="A324" s="24"/>
    </row>
    <row r="325">
      <c r="A325" s="24"/>
    </row>
    <row r="326">
      <c r="A326" s="24"/>
    </row>
    <row r="327">
      <c r="A327" s="24"/>
    </row>
    <row r="328">
      <c r="A328" s="24"/>
    </row>
    <row r="329">
      <c r="A329" s="24"/>
    </row>
    <row r="330">
      <c r="A330" s="24"/>
    </row>
    <row r="331">
      <c r="A331" s="24"/>
    </row>
    <row r="332">
      <c r="A332" s="24"/>
    </row>
    <row r="333">
      <c r="A333" s="24"/>
    </row>
    <row r="334">
      <c r="A334" s="24"/>
    </row>
    <row r="335">
      <c r="A335" s="24"/>
    </row>
    <row r="336">
      <c r="A336" s="24"/>
    </row>
    <row r="337">
      <c r="A337" s="24"/>
    </row>
    <row r="338">
      <c r="A338" s="24"/>
    </row>
    <row r="339">
      <c r="A339" s="24"/>
    </row>
    <row r="340">
      <c r="A340" s="24"/>
    </row>
    <row r="341">
      <c r="A341" s="24"/>
    </row>
    <row r="342">
      <c r="A342" s="24"/>
    </row>
    <row r="343">
      <c r="A343" s="24"/>
    </row>
    <row r="344">
      <c r="A344" s="24"/>
    </row>
    <row r="345">
      <c r="A345" s="24"/>
    </row>
    <row r="346">
      <c r="A346" s="24"/>
    </row>
    <row r="347">
      <c r="A347" s="24"/>
    </row>
    <row r="348">
      <c r="A348" s="24"/>
    </row>
    <row r="349">
      <c r="A349" s="24"/>
    </row>
    <row r="350">
      <c r="A350" s="24"/>
    </row>
    <row r="351">
      <c r="A351" s="24"/>
    </row>
    <row r="352">
      <c r="A352" s="24"/>
    </row>
    <row r="353">
      <c r="A353" s="24"/>
    </row>
    <row r="354">
      <c r="A354" s="24"/>
    </row>
    <row r="355">
      <c r="A355" s="24"/>
    </row>
    <row r="356">
      <c r="A356" s="24"/>
    </row>
    <row r="357">
      <c r="A357" s="24"/>
    </row>
    <row r="358">
      <c r="A358" s="24"/>
    </row>
    <row r="359">
      <c r="A359" s="24"/>
    </row>
    <row r="360">
      <c r="A360" s="24"/>
    </row>
    <row r="361">
      <c r="A361" s="24"/>
    </row>
    <row r="362">
      <c r="A362" s="24"/>
    </row>
    <row r="363">
      <c r="A363" s="24"/>
    </row>
    <row r="364">
      <c r="A364" s="24"/>
    </row>
    <row r="365">
      <c r="A365" s="24"/>
    </row>
    <row r="366">
      <c r="A366" s="24"/>
    </row>
    <row r="367">
      <c r="A367" s="24"/>
    </row>
    <row r="368">
      <c r="A368" s="24"/>
    </row>
    <row r="369">
      <c r="A369" s="24"/>
    </row>
    <row r="370">
      <c r="A370" s="24"/>
    </row>
    <row r="371">
      <c r="A371" s="24"/>
    </row>
    <row r="372">
      <c r="A372" s="24"/>
    </row>
    <row r="373">
      <c r="A373" s="24"/>
    </row>
    <row r="374">
      <c r="A374" s="24"/>
    </row>
    <row r="375">
      <c r="A375" s="24"/>
    </row>
    <row r="376">
      <c r="A376" s="24"/>
    </row>
    <row r="377">
      <c r="A377" s="24"/>
    </row>
    <row r="378">
      <c r="A378" s="24"/>
    </row>
    <row r="379">
      <c r="A379" s="24"/>
    </row>
    <row r="380">
      <c r="A380" s="24"/>
    </row>
    <row r="381">
      <c r="A381" s="24"/>
    </row>
    <row r="382">
      <c r="A382" s="24"/>
    </row>
    <row r="383">
      <c r="A383" s="24"/>
    </row>
    <row r="384">
      <c r="A384" s="24"/>
    </row>
    <row r="385">
      <c r="A385" s="24"/>
    </row>
    <row r="386">
      <c r="A386" s="24"/>
    </row>
    <row r="387">
      <c r="A387" s="24"/>
    </row>
    <row r="388">
      <c r="A388" s="24"/>
    </row>
    <row r="389">
      <c r="A389" s="24"/>
    </row>
    <row r="390">
      <c r="A390" s="24"/>
    </row>
    <row r="391">
      <c r="A391" s="24"/>
    </row>
    <row r="392">
      <c r="A392" s="24"/>
    </row>
    <row r="393">
      <c r="A393" s="24"/>
    </row>
    <row r="394">
      <c r="A394" s="24"/>
    </row>
    <row r="395">
      <c r="A395" s="24"/>
    </row>
    <row r="396">
      <c r="A396" s="24"/>
    </row>
    <row r="397">
      <c r="A397" s="24"/>
    </row>
    <row r="398">
      <c r="A398" s="24"/>
    </row>
    <row r="399">
      <c r="A399" s="24"/>
    </row>
    <row r="400">
      <c r="A400" s="24"/>
    </row>
    <row r="401">
      <c r="A401" s="24"/>
    </row>
    <row r="402">
      <c r="A402" s="24"/>
    </row>
    <row r="403">
      <c r="A403" s="24"/>
    </row>
    <row r="404">
      <c r="A404" s="24"/>
    </row>
    <row r="405">
      <c r="A405" s="24"/>
    </row>
    <row r="406">
      <c r="A406" s="24"/>
    </row>
    <row r="407">
      <c r="A407" s="24"/>
    </row>
    <row r="408">
      <c r="A408" s="24"/>
    </row>
    <row r="409">
      <c r="A409" s="24"/>
    </row>
    <row r="410">
      <c r="A410" s="24"/>
    </row>
    <row r="411">
      <c r="A411" s="24"/>
    </row>
    <row r="412">
      <c r="A412" s="24"/>
    </row>
    <row r="413">
      <c r="A413" s="24"/>
    </row>
    <row r="414">
      <c r="A414" s="24"/>
    </row>
    <row r="415">
      <c r="A415" s="24"/>
    </row>
    <row r="416">
      <c r="A416" s="24"/>
    </row>
    <row r="417">
      <c r="A417" s="24"/>
    </row>
    <row r="418">
      <c r="A418" s="24"/>
    </row>
    <row r="419">
      <c r="A419" s="24"/>
    </row>
    <row r="420">
      <c r="A420" s="24"/>
    </row>
    <row r="421">
      <c r="A421" s="24"/>
    </row>
    <row r="422">
      <c r="A422" s="24"/>
    </row>
    <row r="423">
      <c r="A423" s="24"/>
    </row>
    <row r="424">
      <c r="A424" s="24"/>
    </row>
    <row r="425">
      <c r="A425" s="24"/>
    </row>
    <row r="426">
      <c r="A426" s="24"/>
    </row>
    <row r="427">
      <c r="A427" s="24"/>
    </row>
    <row r="428">
      <c r="A428" s="24"/>
    </row>
    <row r="429">
      <c r="A429" s="24"/>
    </row>
    <row r="430">
      <c r="A430" s="24"/>
    </row>
    <row r="431">
      <c r="A431" s="24"/>
    </row>
    <row r="432">
      <c r="A432" s="24"/>
    </row>
    <row r="433">
      <c r="A433" s="24"/>
    </row>
    <row r="434">
      <c r="A434" s="24"/>
    </row>
    <row r="435">
      <c r="A435" s="24"/>
    </row>
    <row r="436">
      <c r="A436" s="24"/>
    </row>
    <row r="437">
      <c r="A437" s="24"/>
    </row>
    <row r="438">
      <c r="A438" s="24"/>
    </row>
    <row r="439">
      <c r="A439" s="24"/>
    </row>
    <row r="440">
      <c r="A440" s="24"/>
    </row>
    <row r="441">
      <c r="A441" s="24"/>
    </row>
    <row r="442">
      <c r="A442" s="24"/>
    </row>
    <row r="443">
      <c r="A443" s="24"/>
    </row>
    <row r="444">
      <c r="A444" s="24"/>
    </row>
    <row r="445">
      <c r="A445" s="24"/>
    </row>
    <row r="446">
      <c r="A446" s="24"/>
    </row>
    <row r="447">
      <c r="A447" s="24"/>
    </row>
    <row r="448">
      <c r="A448" s="24"/>
    </row>
    <row r="449">
      <c r="A449" s="24"/>
    </row>
    <row r="450">
      <c r="A450" s="24"/>
    </row>
    <row r="451">
      <c r="A451" s="24"/>
    </row>
    <row r="452">
      <c r="A452" s="24"/>
    </row>
    <row r="453">
      <c r="A453" s="24"/>
    </row>
    <row r="454">
      <c r="A454" s="24"/>
    </row>
    <row r="455">
      <c r="A455" s="24"/>
    </row>
    <row r="456">
      <c r="A456" s="24"/>
    </row>
    <row r="457">
      <c r="A457" s="24"/>
    </row>
    <row r="458">
      <c r="A458" s="24"/>
    </row>
    <row r="459">
      <c r="A459" s="24"/>
    </row>
    <row r="460">
      <c r="A460" s="24"/>
    </row>
    <row r="461">
      <c r="A461" s="24"/>
    </row>
    <row r="462">
      <c r="A462" s="24"/>
    </row>
    <row r="463">
      <c r="A463" s="24"/>
    </row>
    <row r="464">
      <c r="A464" s="24"/>
    </row>
    <row r="465">
      <c r="A465" s="24"/>
    </row>
    <row r="466">
      <c r="A466" s="24"/>
    </row>
    <row r="467">
      <c r="A467" s="24"/>
    </row>
    <row r="468">
      <c r="A468" s="24"/>
    </row>
    <row r="469">
      <c r="A469" s="24"/>
    </row>
    <row r="470">
      <c r="A470" s="24"/>
    </row>
    <row r="471">
      <c r="A471" s="24"/>
    </row>
    <row r="472">
      <c r="A472" s="24"/>
    </row>
    <row r="473">
      <c r="A473" s="24"/>
    </row>
    <row r="474">
      <c r="A474" s="24"/>
    </row>
    <row r="475">
      <c r="A475" s="24"/>
    </row>
    <row r="476">
      <c r="A476" s="24"/>
    </row>
    <row r="477">
      <c r="A477" s="24"/>
    </row>
    <row r="478">
      <c r="A478" s="24"/>
    </row>
    <row r="479">
      <c r="A479" s="24"/>
    </row>
    <row r="480">
      <c r="A480" s="24"/>
    </row>
    <row r="481">
      <c r="A481" s="24"/>
    </row>
    <row r="482">
      <c r="A482" s="24"/>
    </row>
    <row r="483">
      <c r="A483" s="24"/>
    </row>
    <row r="484">
      <c r="A484" s="24"/>
    </row>
    <row r="485">
      <c r="A485" s="24"/>
    </row>
    <row r="486">
      <c r="A486" s="24"/>
    </row>
    <row r="487">
      <c r="A487" s="24"/>
    </row>
    <row r="488">
      <c r="A488" s="24"/>
    </row>
    <row r="489">
      <c r="A489" s="24"/>
    </row>
    <row r="490">
      <c r="A490" s="24"/>
    </row>
    <row r="491">
      <c r="A491" s="24"/>
    </row>
    <row r="492">
      <c r="A492" s="24"/>
    </row>
    <row r="493">
      <c r="A493" s="24"/>
    </row>
    <row r="494">
      <c r="A494" s="24"/>
    </row>
    <row r="495">
      <c r="A495" s="24"/>
    </row>
    <row r="496">
      <c r="A496" s="24"/>
    </row>
    <row r="497">
      <c r="A497" s="24"/>
    </row>
    <row r="498">
      <c r="A498" s="24"/>
    </row>
    <row r="499">
      <c r="A499" s="24"/>
    </row>
    <row r="500">
      <c r="A500" s="24"/>
    </row>
    <row r="501">
      <c r="A501" s="24"/>
    </row>
    <row r="502">
      <c r="A502" s="24"/>
    </row>
    <row r="503">
      <c r="A503" s="24"/>
    </row>
    <row r="504">
      <c r="A504" s="24"/>
    </row>
    <row r="505">
      <c r="A505" s="24"/>
    </row>
    <row r="506">
      <c r="A506" s="24"/>
    </row>
    <row r="507">
      <c r="A507" s="24"/>
    </row>
    <row r="508">
      <c r="A508" s="24"/>
    </row>
    <row r="509">
      <c r="A509" s="24"/>
    </row>
    <row r="510">
      <c r="A510" s="24"/>
    </row>
    <row r="511">
      <c r="A511" s="24"/>
    </row>
    <row r="512">
      <c r="A512" s="24"/>
    </row>
    <row r="513">
      <c r="A513" s="24"/>
    </row>
    <row r="514">
      <c r="A514" s="24"/>
    </row>
    <row r="515">
      <c r="A515" s="24"/>
    </row>
    <row r="516">
      <c r="A516" s="24"/>
    </row>
    <row r="517">
      <c r="A517" s="24"/>
    </row>
    <row r="518">
      <c r="A518" s="24"/>
    </row>
    <row r="519">
      <c r="A519" s="24"/>
    </row>
    <row r="520">
      <c r="A520" s="24"/>
    </row>
    <row r="521">
      <c r="A521" s="24"/>
    </row>
    <row r="522">
      <c r="A522" s="24"/>
    </row>
    <row r="523">
      <c r="A523" s="24"/>
    </row>
    <row r="524">
      <c r="A524" s="24"/>
    </row>
    <row r="525">
      <c r="A525" s="24"/>
    </row>
    <row r="526">
      <c r="A526" s="24"/>
    </row>
    <row r="527">
      <c r="A527" s="24"/>
    </row>
    <row r="528">
      <c r="A528" s="24"/>
    </row>
    <row r="529">
      <c r="A529" s="24"/>
    </row>
    <row r="530">
      <c r="A530" s="24"/>
    </row>
    <row r="531">
      <c r="A531" s="24"/>
    </row>
    <row r="532">
      <c r="A532" s="24"/>
    </row>
    <row r="533">
      <c r="A533" s="24"/>
    </row>
    <row r="534">
      <c r="A534" s="24"/>
    </row>
    <row r="535">
      <c r="A535" s="24"/>
    </row>
    <row r="536">
      <c r="A536" s="24"/>
    </row>
    <row r="537">
      <c r="A537" s="24"/>
    </row>
    <row r="538">
      <c r="A538" s="24"/>
    </row>
    <row r="539">
      <c r="A539" s="24"/>
    </row>
    <row r="540">
      <c r="A540" s="24"/>
    </row>
    <row r="541">
      <c r="A541" s="24"/>
    </row>
    <row r="542">
      <c r="A542" s="24"/>
    </row>
    <row r="543">
      <c r="A543" s="24"/>
    </row>
    <row r="544">
      <c r="A544" s="24"/>
    </row>
    <row r="545">
      <c r="A545" s="24"/>
    </row>
    <row r="546">
      <c r="A546" s="24"/>
    </row>
    <row r="547">
      <c r="A547" s="24"/>
    </row>
    <row r="548">
      <c r="A548" s="24"/>
    </row>
    <row r="549">
      <c r="A549" s="24"/>
    </row>
    <row r="550">
      <c r="A550" s="24"/>
    </row>
    <row r="551">
      <c r="A551" s="24"/>
    </row>
    <row r="552">
      <c r="A552" s="24"/>
    </row>
    <row r="553">
      <c r="A553" s="24"/>
    </row>
    <row r="554">
      <c r="A554" s="24"/>
    </row>
    <row r="555">
      <c r="A555" s="24"/>
    </row>
    <row r="556">
      <c r="A556" s="24"/>
    </row>
    <row r="557">
      <c r="A557" s="24"/>
    </row>
    <row r="558">
      <c r="A558" s="24"/>
    </row>
    <row r="559">
      <c r="A559" s="24"/>
    </row>
    <row r="560">
      <c r="A560" s="24"/>
    </row>
    <row r="561">
      <c r="A561" s="24"/>
    </row>
    <row r="562">
      <c r="A562" s="24"/>
    </row>
    <row r="563">
      <c r="A563" s="24"/>
    </row>
    <row r="564">
      <c r="A564" s="24"/>
    </row>
    <row r="565">
      <c r="A565" s="24"/>
    </row>
    <row r="566">
      <c r="A566" s="24"/>
    </row>
    <row r="567">
      <c r="A567" s="24"/>
    </row>
    <row r="568">
      <c r="A568" s="24"/>
    </row>
    <row r="569">
      <c r="A569" s="24"/>
    </row>
    <row r="570">
      <c r="A570" s="24"/>
    </row>
    <row r="571">
      <c r="A571" s="24"/>
    </row>
    <row r="572">
      <c r="A572" s="24"/>
    </row>
    <row r="573">
      <c r="A573" s="24"/>
    </row>
    <row r="574">
      <c r="A574" s="24"/>
    </row>
    <row r="575">
      <c r="A575" s="24"/>
    </row>
    <row r="576">
      <c r="A576" s="24"/>
    </row>
    <row r="577">
      <c r="A577" s="24"/>
    </row>
    <row r="578">
      <c r="A578" s="24"/>
    </row>
    <row r="579">
      <c r="A579" s="24"/>
    </row>
    <row r="580">
      <c r="A580" s="24"/>
    </row>
    <row r="581">
      <c r="A581" s="24"/>
    </row>
    <row r="582">
      <c r="A582" s="24"/>
    </row>
    <row r="583">
      <c r="A583" s="24"/>
    </row>
    <row r="584">
      <c r="A584" s="24"/>
    </row>
    <row r="585">
      <c r="A585" s="24"/>
    </row>
    <row r="586">
      <c r="A586" s="24"/>
    </row>
    <row r="587">
      <c r="A587" s="24"/>
    </row>
    <row r="588">
      <c r="A588" s="24"/>
    </row>
    <row r="589">
      <c r="A589" s="24"/>
    </row>
    <row r="590">
      <c r="A590" s="24"/>
    </row>
    <row r="591">
      <c r="A591" s="24"/>
    </row>
    <row r="592">
      <c r="A592" s="24"/>
    </row>
    <row r="593">
      <c r="A593" s="24"/>
    </row>
    <row r="594">
      <c r="A594" s="24"/>
    </row>
    <row r="595">
      <c r="A595" s="24"/>
    </row>
    <row r="596">
      <c r="A596" s="24"/>
    </row>
    <row r="597">
      <c r="A597" s="24"/>
    </row>
    <row r="598">
      <c r="A598" s="24"/>
    </row>
    <row r="599">
      <c r="A599" s="24"/>
    </row>
    <row r="600">
      <c r="A600" s="24"/>
    </row>
    <row r="601">
      <c r="A601" s="24"/>
    </row>
    <row r="602">
      <c r="A602" s="24"/>
    </row>
    <row r="603">
      <c r="A603" s="24"/>
    </row>
    <row r="604">
      <c r="A604" s="24"/>
    </row>
    <row r="605">
      <c r="A605" s="24"/>
    </row>
    <row r="606">
      <c r="A606" s="24"/>
    </row>
    <row r="607">
      <c r="A607" s="24"/>
    </row>
    <row r="608">
      <c r="A608" s="24"/>
    </row>
    <row r="609">
      <c r="A609" s="24"/>
    </row>
    <row r="610">
      <c r="A610" s="24"/>
    </row>
    <row r="611">
      <c r="A611" s="24"/>
    </row>
    <row r="612">
      <c r="A612" s="24"/>
    </row>
    <row r="613">
      <c r="A613" s="24"/>
    </row>
    <row r="614">
      <c r="A614" s="24"/>
    </row>
    <row r="615">
      <c r="A615" s="24"/>
    </row>
    <row r="616">
      <c r="A616" s="24"/>
    </row>
    <row r="617">
      <c r="A617" s="24"/>
    </row>
    <row r="618">
      <c r="A618" s="24"/>
    </row>
    <row r="619">
      <c r="A619" s="24"/>
    </row>
    <row r="620">
      <c r="A620" s="24"/>
    </row>
    <row r="621">
      <c r="A621" s="24"/>
    </row>
    <row r="622">
      <c r="A622" s="24"/>
    </row>
    <row r="623">
      <c r="A623" s="24"/>
    </row>
    <row r="624">
      <c r="A624" s="24"/>
    </row>
    <row r="625">
      <c r="A625" s="24"/>
    </row>
    <row r="626">
      <c r="A626" s="24"/>
    </row>
    <row r="627">
      <c r="A627" s="24"/>
    </row>
    <row r="628">
      <c r="A628" s="24"/>
    </row>
    <row r="629">
      <c r="A629" s="24"/>
    </row>
    <row r="630">
      <c r="A630" s="24"/>
    </row>
    <row r="631">
      <c r="A631" s="24"/>
    </row>
    <row r="632">
      <c r="A632" s="24"/>
    </row>
    <row r="633">
      <c r="A633" s="24"/>
    </row>
    <row r="634">
      <c r="A634" s="24"/>
    </row>
    <row r="635">
      <c r="A635" s="24"/>
    </row>
    <row r="636">
      <c r="A636" s="24"/>
    </row>
    <row r="637">
      <c r="A637" s="24"/>
    </row>
    <row r="638">
      <c r="A638" s="24"/>
    </row>
    <row r="639">
      <c r="A639" s="24"/>
    </row>
    <row r="640">
      <c r="A640" s="24"/>
    </row>
    <row r="641">
      <c r="A641" s="24"/>
    </row>
    <row r="642">
      <c r="A642" s="24"/>
    </row>
    <row r="643">
      <c r="A643" s="24"/>
    </row>
    <row r="644">
      <c r="A644" s="24"/>
    </row>
    <row r="645">
      <c r="A645" s="24"/>
    </row>
    <row r="646">
      <c r="A646" s="24"/>
    </row>
    <row r="647">
      <c r="A647" s="24"/>
    </row>
    <row r="648">
      <c r="A648" s="24"/>
    </row>
    <row r="649">
      <c r="A649" s="24"/>
    </row>
    <row r="650">
      <c r="A650" s="24"/>
    </row>
    <row r="651">
      <c r="A651" s="24"/>
    </row>
    <row r="652">
      <c r="A652" s="24"/>
    </row>
    <row r="653">
      <c r="A653" s="24"/>
    </row>
    <row r="654">
      <c r="A654" s="24"/>
    </row>
    <row r="655">
      <c r="A655" s="24"/>
    </row>
    <row r="656">
      <c r="A656" s="24"/>
    </row>
    <row r="657">
      <c r="A657" s="24"/>
    </row>
    <row r="658">
      <c r="A658" s="24"/>
    </row>
    <row r="659">
      <c r="A659" s="24"/>
    </row>
    <row r="660">
      <c r="A660" s="24"/>
    </row>
    <row r="661">
      <c r="A661" s="24"/>
    </row>
    <row r="662">
      <c r="A662" s="24"/>
    </row>
    <row r="663">
      <c r="A663" s="24"/>
    </row>
    <row r="664">
      <c r="A664" s="24"/>
    </row>
    <row r="665">
      <c r="A665" s="24"/>
    </row>
    <row r="666">
      <c r="A666" s="24"/>
    </row>
    <row r="667">
      <c r="A667" s="24"/>
    </row>
    <row r="668">
      <c r="A668" s="24"/>
    </row>
    <row r="669">
      <c r="A669" s="24"/>
    </row>
    <row r="670">
      <c r="A670" s="24"/>
    </row>
    <row r="671">
      <c r="A671" s="24"/>
    </row>
    <row r="672">
      <c r="A672" s="24"/>
    </row>
    <row r="673">
      <c r="A673" s="24"/>
    </row>
    <row r="674">
      <c r="A674" s="24"/>
    </row>
    <row r="675">
      <c r="A675" s="24"/>
    </row>
    <row r="676">
      <c r="A676" s="24"/>
    </row>
    <row r="677">
      <c r="A677" s="24"/>
    </row>
    <row r="678">
      <c r="A678" s="24"/>
    </row>
    <row r="679">
      <c r="A679" s="24"/>
    </row>
    <row r="680">
      <c r="A680" s="24"/>
    </row>
    <row r="681">
      <c r="A681" s="24"/>
    </row>
    <row r="682">
      <c r="A682" s="24"/>
    </row>
    <row r="683">
      <c r="A683" s="24"/>
    </row>
    <row r="684">
      <c r="A684" s="24"/>
    </row>
    <row r="685">
      <c r="A685" s="24"/>
    </row>
    <row r="686">
      <c r="A686" s="24"/>
    </row>
    <row r="687">
      <c r="A687" s="24"/>
    </row>
    <row r="688">
      <c r="A688" s="24"/>
    </row>
    <row r="689">
      <c r="A689" s="24"/>
    </row>
    <row r="690">
      <c r="A690" s="24"/>
    </row>
    <row r="691">
      <c r="A691" s="24"/>
    </row>
    <row r="692">
      <c r="A692" s="24"/>
    </row>
    <row r="693">
      <c r="A693" s="24"/>
    </row>
    <row r="694">
      <c r="A694" s="24"/>
    </row>
    <row r="695">
      <c r="A695" s="24"/>
    </row>
    <row r="696">
      <c r="A696" s="24"/>
    </row>
    <row r="697">
      <c r="A697" s="24"/>
    </row>
    <row r="698">
      <c r="A698" s="24"/>
    </row>
    <row r="699">
      <c r="A699" s="24"/>
    </row>
    <row r="700">
      <c r="A700" s="24"/>
    </row>
    <row r="701">
      <c r="A701" s="24"/>
    </row>
    <row r="702">
      <c r="A702" s="24"/>
    </row>
    <row r="703">
      <c r="A703" s="24"/>
    </row>
    <row r="704">
      <c r="A704" s="24"/>
    </row>
    <row r="705">
      <c r="A705" s="24"/>
    </row>
    <row r="706">
      <c r="A706" s="24"/>
    </row>
    <row r="707">
      <c r="A707" s="24"/>
    </row>
    <row r="708">
      <c r="A708" s="24"/>
    </row>
    <row r="709">
      <c r="A709" s="24"/>
    </row>
    <row r="710">
      <c r="A710" s="24"/>
    </row>
    <row r="711">
      <c r="A711" s="24"/>
    </row>
    <row r="712">
      <c r="A712" s="24"/>
    </row>
    <row r="713">
      <c r="A713" s="24"/>
    </row>
    <row r="714">
      <c r="A714" s="24"/>
    </row>
    <row r="715">
      <c r="A715" s="24"/>
    </row>
    <row r="716">
      <c r="A716" s="24"/>
    </row>
    <row r="717">
      <c r="A717" s="24"/>
    </row>
    <row r="718">
      <c r="A718" s="24"/>
    </row>
    <row r="719">
      <c r="A719" s="24"/>
    </row>
    <row r="720">
      <c r="A720" s="24"/>
    </row>
    <row r="721">
      <c r="A721" s="24"/>
    </row>
    <row r="722">
      <c r="A722" s="24"/>
    </row>
    <row r="723">
      <c r="A723" s="24"/>
    </row>
    <row r="724">
      <c r="A724" s="24"/>
    </row>
    <row r="725">
      <c r="A725" s="24"/>
    </row>
    <row r="726">
      <c r="A726" s="24"/>
    </row>
    <row r="727">
      <c r="A727" s="24"/>
    </row>
    <row r="728">
      <c r="A728" s="24"/>
    </row>
    <row r="729">
      <c r="A729" s="24"/>
    </row>
    <row r="730">
      <c r="A730" s="24"/>
    </row>
    <row r="731">
      <c r="A731" s="24"/>
    </row>
    <row r="732">
      <c r="A732" s="24"/>
    </row>
    <row r="733">
      <c r="A733" s="24"/>
    </row>
    <row r="734">
      <c r="A734" s="24"/>
    </row>
    <row r="735">
      <c r="A735" s="24"/>
    </row>
    <row r="736">
      <c r="A736" s="24"/>
    </row>
    <row r="737">
      <c r="A737" s="24"/>
    </row>
    <row r="738">
      <c r="A738" s="24"/>
    </row>
    <row r="739">
      <c r="A739" s="24"/>
    </row>
    <row r="740">
      <c r="A740" s="24"/>
    </row>
    <row r="741">
      <c r="A741" s="24"/>
    </row>
    <row r="742">
      <c r="A742" s="24"/>
    </row>
    <row r="743">
      <c r="A743" s="24"/>
    </row>
    <row r="744">
      <c r="A744" s="24"/>
    </row>
    <row r="745">
      <c r="A745" s="24"/>
    </row>
    <row r="746">
      <c r="A746" s="24"/>
    </row>
    <row r="747">
      <c r="A747" s="24"/>
    </row>
    <row r="748">
      <c r="A748" s="24"/>
    </row>
    <row r="749">
      <c r="A749" s="24"/>
    </row>
    <row r="750">
      <c r="A750" s="24"/>
    </row>
    <row r="751">
      <c r="A751" s="24"/>
    </row>
    <row r="752">
      <c r="A752" s="24"/>
    </row>
    <row r="753">
      <c r="A753" s="24"/>
    </row>
    <row r="754">
      <c r="A754" s="24"/>
    </row>
    <row r="755">
      <c r="A755" s="24"/>
    </row>
    <row r="756">
      <c r="A756" s="24"/>
    </row>
    <row r="757">
      <c r="A757" s="24"/>
    </row>
    <row r="758">
      <c r="A758" s="24"/>
    </row>
    <row r="759">
      <c r="A759" s="24"/>
    </row>
    <row r="760">
      <c r="A760" s="24"/>
    </row>
    <row r="761">
      <c r="A761" s="24"/>
    </row>
    <row r="762">
      <c r="A762" s="24"/>
    </row>
    <row r="763">
      <c r="A763" s="24"/>
    </row>
    <row r="764">
      <c r="A764" s="24"/>
    </row>
    <row r="765">
      <c r="A765" s="24"/>
    </row>
    <row r="766">
      <c r="A766" s="24"/>
    </row>
    <row r="767">
      <c r="A767" s="24"/>
    </row>
    <row r="768">
      <c r="A768" s="24"/>
    </row>
    <row r="769">
      <c r="A769" s="24"/>
    </row>
    <row r="770">
      <c r="A770" s="24"/>
    </row>
    <row r="771">
      <c r="A771" s="24"/>
    </row>
    <row r="772">
      <c r="A772" s="24"/>
    </row>
    <row r="773">
      <c r="A773" s="24"/>
    </row>
    <row r="774">
      <c r="A774" s="24"/>
    </row>
    <row r="775">
      <c r="A775" s="24"/>
    </row>
    <row r="776">
      <c r="A776" s="24"/>
    </row>
    <row r="777">
      <c r="A777" s="24"/>
    </row>
    <row r="778">
      <c r="A778" s="24"/>
    </row>
    <row r="779">
      <c r="A779" s="24"/>
    </row>
    <row r="780">
      <c r="A780" s="24"/>
    </row>
    <row r="781">
      <c r="A781" s="24"/>
    </row>
    <row r="782">
      <c r="A782" s="24"/>
    </row>
    <row r="783">
      <c r="A783" s="24"/>
    </row>
    <row r="784">
      <c r="A784" s="24"/>
    </row>
    <row r="785">
      <c r="A785" s="24"/>
    </row>
    <row r="786">
      <c r="A786" s="24"/>
    </row>
    <row r="787">
      <c r="A787" s="24"/>
    </row>
    <row r="788">
      <c r="A788" s="24"/>
    </row>
    <row r="789">
      <c r="A789" s="24"/>
    </row>
    <row r="790">
      <c r="A790" s="24"/>
    </row>
    <row r="791">
      <c r="A791" s="24"/>
    </row>
    <row r="792">
      <c r="A792" s="24"/>
    </row>
    <row r="793">
      <c r="A793" s="24"/>
    </row>
    <row r="794">
      <c r="A794" s="24"/>
    </row>
    <row r="795">
      <c r="A795" s="24"/>
    </row>
    <row r="796">
      <c r="A796" s="24"/>
    </row>
    <row r="797">
      <c r="A797" s="24"/>
    </row>
    <row r="798">
      <c r="A798" s="24"/>
    </row>
    <row r="799">
      <c r="A799" s="24"/>
    </row>
    <row r="800">
      <c r="A800" s="24"/>
    </row>
    <row r="801">
      <c r="A801" s="24"/>
    </row>
    <row r="802">
      <c r="A802" s="24"/>
    </row>
    <row r="803">
      <c r="A803" s="24"/>
    </row>
    <row r="804">
      <c r="A804" s="24"/>
    </row>
    <row r="805">
      <c r="A805" s="24"/>
    </row>
    <row r="806">
      <c r="A806" s="24"/>
    </row>
    <row r="807">
      <c r="A807" s="24"/>
    </row>
    <row r="808">
      <c r="A808" s="24"/>
    </row>
    <row r="809">
      <c r="A809" s="24"/>
    </row>
    <row r="810">
      <c r="A810" s="24"/>
    </row>
    <row r="811">
      <c r="A811" s="24"/>
    </row>
    <row r="812">
      <c r="A812" s="24"/>
    </row>
    <row r="813">
      <c r="A813" s="24"/>
    </row>
    <row r="814">
      <c r="A814" s="24"/>
    </row>
    <row r="815">
      <c r="A815" s="24"/>
    </row>
    <row r="816">
      <c r="A816" s="24"/>
    </row>
    <row r="817">
      <c r="A817" s="24"/>
    </row>
    <row r="818">
      <c r="A818" s="24"/>
    </row>
    <row r="819">
      <c r="A819" s="24"/>
    </row>
    <row r="820">
      <c r="A820" s="24"/>
    </row>
    <row r="821">
      <c r="A821" s="24"/>
    </row>
    <row r="822">
      <c r="A822" s="24"/>
    </row>
    <row r="823">
      <c r="A823" s="24"/>
    </row>
    <row r="824">
      <c r="A824" s="24"/>
    </row>
    <row r="825">
      <c r="A825" s="24"/>
    </row>
    <row r="826">
      <c r="A826" s="24"/>
    </row>
    <row r="827">
      <c r="A827" s="24"/>
    </row>
    <row r="828">
      <c r="A828" s="24"/>
    </row>
    <row r="829">
      <c r="A829" s="24"/>
    </row>
    <row r="830">
      <c r="A830" s="24"/>
    </row>
    <row r="831">
      <c r="A831" s="24"/>
    </row>
    <row r="832">
      <c r="A832" s="24"/>
    </row>
    <row r="833">
      <c r="A833" s="24"/>
    </row>
    <row r="834">
      <c r="A834" s="24"/>
    </row>
    <row r="835">
      <c r="A835" s="24"/>
    </row>
    <row r="836">
      <c r="A836" s="24"/>
    </row>
    <row r="837">
      <c r="A837" s="24"/>
    </row>
    <row r="838">
      <c r="A838" s="24"/>
    </row>
    <row r="839">
      <c r="A839" s="24"/>
    </row>
    <row r="840">
      <c r="A840" s="24"/>
    </row>
    <row r="841">
      <c r="A841" s="24"/>
    </row>
    <row r="842">
      <c r="A842" s="24"/>
    </row>
    <row r="843">
      <c r="A843" s="24"/>
    </row>
    <row r="844">
      <c r="A844" s="24"/>
    </row>
    <row r="845">
      <c r="A845" s="24"/>
    </row>
    <row r="846">
      <c r="A846" s="24"/>
    </row>
    <row r="847">
      <c r="A847" s="24"/>
    </row>
    <row r="848">
      <c r="A848" s="24"/>
    </row>
    <row r="849">
      <c r="A849" s="24"/>
    </row>
    <row r="850">
      <c r="A850" s="24"/>
    </row>
    <row r="851">
      <c r="A851" s="24"/>
    </row>
    <row r="852">
      <c r="A852" s="24"/>
    </row>
    <row r="853">
      <c r="A853" s="24"/>
    </row>
    <row r="854">
      <c r="A854" s="24"/>
    </row>
    <row r="855">
      <c r="A855" s="24"/>
    </row>
    <row r="856">
      <c r="A856" s="24"/>
    </row>
    <row r="857">
      <c r="A857" s="24"/>
    </row>
    <row r="858">
      <c r="A858" s="24"/>
    </row>
    <row r="859">
      <c r="A859" s="24"/>
    </row>
    <row r="860">
      <c r="A860" s="24"/>
    </row>
    <row r="861">
      <c r="A861" s="24"/>
    </row>
    <row r="862">
      <c r="A862" s="24"/>
    </row>
    <row r="863">
      <c r="A863" s="24"/>
    </row>
    <row r="864">
      <c r="A864" s="24"/>
    </row>
    <row r="865">
      <c r="A865" s="24"/>
    </row>
    <row r="866">
      <c r="A866" s="24"/>
    </row>
    <row r="867">
      <c r="A867" s="24"/>
    </row>
    <row r="868">
      <c r="A868" s="24"/>
    </row>
    <row r="869">
      <c r="A869" s="24"/>
    </row>
    <row r="870">
      <c r="A870" s="24"/>
    </row>
    <row r="871">
      <c r="A871" s="24"/>
    </row>
    <row r="872">
      <c r="A872" s="24"/>
    </row>
    <row r="873">
      <c r="A873" s="24"/>
    </row>
    <row r="874">
      <c r="A874" s="24"/>
    </row>
    <row r="875">
      <c r="A875" s="24"/>
    </row>
    <row r="876">
      <c r="A876" s="24"/>
    </row>
    <row r="877">
      <c r="A877" s="24"/>
    </row>
    <row r="878">
      <c r="A878" s="24"/>
    </row>
    <row r="879">
      <c r="A879" s="24"/>
    </row>
    <row r="880">
      <c r="A880" s="24"/>
    </row>
    <row r="881">
      <c r="A881" s="24"/>
    </row>
    <row r="882">
      <c r="A882" s="24"/>
    </row>
    <row r="883">
      <c r="A883" s="24"/>
    </row>
    <row r="884">
      <c r="A884" s="24"/>
    </row>
    <row r="885">
      <c r="A885" s="24"/>
    </row>
    <row r="886">
      <c r="A886" s="24"/>
    </row>
    <row r="887">
      <c r="A887" s="24"/>
    </row>
    <row r="888">
      <c r="A888" s="24"/>
    </row>
    <row r="889">
      <c r="A889" s="24"/>
    </row>
    <row r="890">
      <c r="A890" s="24"/>
    </row>
    <row r="891">
      <c r="A891" s="24"/>
    </row>
    <row r="892">
      <c r="A892" s="24"/>
    </row>
    <row r="893">
      <c r="A893" s="24"/>
    </row>
    <row r="894">
      <c r="A894" s="24"/>
    </row>
    <row r="895">
      <c r="A895" s="24"/>
    </row>
    <row r="896">
      <c r="A896" s="24"/>
    </row>
    <row r="897">
      <c r="A897" s="24"/>
    </row>
    <row r="898">
      <c r="A898" s="24"/>
    </row>
    <row r="899">
      <c r="A899" s="24"/>
    </row>
    <row r="900">
      <c r="A900" s="24"/>
    </row>
    <row r="901">
      <c r="A901" s="24"/>
    </row>
    <row r="902">
      <c r="A902" s="24"/>
    </row>
    <row r="903">
      <c r="A903" s="24"/>
    </row>
    <row r="904">
      <c r="A904" s="24"/>
    </row>
    <row r="905">
      <c r="A905" s="24"/>
    </row>
    <row r="906">
      <c r="A906" s="24"/>
    </row>
    <row r="907">
      <c r="A907" s="24"/>
    </row>
    <row r="908">
      <c r="A908" s="24"/>
    </row>
    <row r="909">
      <c r="A909" s="24"/>
    </row>
    <row r="910">
      <c r="A910" s="24"/>
    </row>
    <row r="911">
      <c r="A911" s="24"/>
    </row>
    <row r="912">
      <c r="A912" s="24"/>
    </row>
    <row r="913">
      <c r="A913" s="24"/>
    </row>
    <row r="914">
      <c r="A914" s="24"/>
    </row>
    <row r="915">
      <c r="A915" s="24"/>
    </row>
    <row r="916">
      <c r="A916" s="24"/>
    </row>
    <row r="917">
      <c r="A917" s="24"/>
    </row>
    <row r="918">
      <c r="A918" s="24"/>
    </row>
    <row r="919">
      <c r="A919" s="24"/>
    </row>
    <row r="920">
      <c r="A920" s="24"/>
    </row>
    <row r="921">
      <c r="A921" s="24"/>
    </row>
    <row r="922">
      <c r="A922" s="24"/>
    </row>
    <row r="923">
      <c r="A923" s="24"/>
    </row>
    <row r="924">
      <c r="A924" s="24"/>
    </row>
    <row r="925">
      <c r="A925" s="24"/>
    </row>
    <row r="926">
      <c r="A926" s="24"/>
    </row>
    <row r="927">
      <c r="A927" s="24"/>
    </row>
    <row r="928">
      <c r="A928" s="24"/>
    </row>
    <row r="929">
      <c r="A929" s="24"/>
    </row>
    <row r="930">
      <c r="A930" s="24"/>
    </row>
    <row r="931">
      <c r="A931" s="24"/>
    </row>
    <row r="932">
      <c r="A932" s="24"/>
    </row>
    <row r="933">
      <c r="A933" s="24"/>
    </row>
    <row r="934">
      <c r="A934" s="24"/>
    </row>
    <row r="935">
      <c r="A935" s="24"/>
    </row>
    <row r="936">
      <c r="A936" s="24"/>
    </row>
    <row r="937">
      <c r="A937" s="24"/>
    </row>
    <row r="938">
      <c r="A938" s="24"/>
    </row>
    <row r="939">
      <c r="A939" s="24"/>
    </row>
    <row r="940">
      <c r="A940" s="24"/>
    </row>
    <row r="941">
      <c r="A941" s="24"/>
    </row>
    <row r="942">
      <c r="A942" s="24"/>
    </row>
    <row r="943">
      <c r="A943" s="24"/>
    </row>
    <row r="944">
      <c r="A944" s="24"/>
    </row>
    <row r="945">
      <c r="A945" s="24"/>
    </row>
    <row r="946">
      <c r="A946" s="24"/>
    </row>
    <row r="947">
      <c r="A947" s="24"/>
    </row>
    <row r="948">
      <c r="A948" s="24"/>
    </row>
    <row r="949">
      <c r="A949" s="24"/>
    </row>
    <row r="950">
      <c r="A950" s="24"/>
    </row>
    <row r="951">
      <c r="A951" s="24"/>
    </row>
    <row r="952">
      <c r="A952" s="24"/>
    </row>
    <row r="953">
      <c r="A953" s="24"/>
    </row>
    <row r="954">
      <c r="A954" s="24"/>
    </row>
    <row r="955">
      <c r="A955" s="24"/>
    </row>
    <row r="956">
      <c r="A956" s="24"/>
    </row>
    <row r="957">
      <c r="A957" s="24"/>
    </row>
    <row r="958">
      <c r="A958" s="24"/>
    </row>
    <row r="959">
      <c r="A959" s="24"/>
    </row>
    <row r="960">
      <c r="A960" s="24"/>
    </row>
    <row r="961">
      <c r="A961" s="24"/>
    </row>
    <row r="962">
      <c r="A962" s="24"/>
    </row>
    <row r="963">
      <c r="A963" s="24"/>
    </row>
    <row r="964">
      <c r="A964" s="24"/>
    </row>
    <row r="965">
      <c r="A965" s="24"/>
    </row>
    <row r="966">
      <c r="A966" s="24"/>
    </row>
    <row r="967">
      <c r="A967" s="24"/>
    </row>
    <row r="968">
      <c r="A968" s="24"/>
    </row>
    <row r="969">
      <c r="A969" s="24"/>
    </row>
    <row r="970">
      <c r="A970" s="24"/>
    </row>
    <row r="971">
      <c r="A971" s="24"/>
    </row>
    <row r="972">
      <c r="A972" s="24"/>
    </row>
    <row r="973">
      <c r="A973" s="24"/>
    </row>
    <row r="974">
      <c r="A974" s="24"/>
    </row>
    <row r="975">
      <c r="A975" s="24"/>
    </row>
    <row r="976">
      <c r="A976" s="24"/>
    </row>
    <row r="977">
      <c r="A977" s="24"/>
    </row>
    <row r="978">
      <c r="A978" s="24"/>
    </row>
    <row r="979">
      <c r="A979" s="24"/>
    </row>
    <row r="980">
      <c r="A980" s="24"/>
    </row>
    <row r="981">
      <c r="A981" s="24"/>
    </row>
    <row r="982">
      <c r="A982" s="24"/>
    </row>
    <row r="983">
      <c r="A983" s="24"/>
    </row>
    <row r="984">
      <c r="A984" s="24"/>
    </row>
    <row r="985">
      <c r="A985" s="24"/>
    </row>
    <row r="986">
      <c r="A986" s="24"/>
    </row>
    <row r="987">
      <c r="A987" s="24"/>
    </row>
    <row r="988">
      <c r="A988" s="24"/>
    </row>
    <row r="989">
      <c r="A989" s="24"/>
    </row>
    <row r="990">
      <c r="A990" s="24"/>
    </row>
    <row r="991">
      <c r="A991" s="24"/>
    </row>
    <row r="992">
      <c r="A992" s="24"/>
    </row>
    <row r="993">
      <c r="A993" s="24"/>
    </row>
    <row r="994">
      <c r="A994" s="24"/>
    </row>
    <row r="995">
      <c r="A995" s="24"/>
    </row>
    <row r="996">
      <c r="A996" s="24"/>
    </row>
    <row r="997">
      <c r="A997" s="24"/>
    </row>
    <row r="998">
      <c r="A998" s="24"/>
    </row>
    <row r="999">
      <c r="A999" s="24"/>
    </row>
    <row r="1000">
      <c r="A1000" s="24"/>
    </row>
    <row r="1001">
      <c r="A1001" s="24"/>
    </row>
    <row r="1002">
      <c r="A1002" s="24"/>
    </row>
    <row r="1003">
      <c r="A1003" s="24"/>
    </row>
    <row r="1004">
      <c r="A1004" s="24"/>
    </row>
    <row r="1005">
      <c r="A1005" s="24"/>
    </row>
    <row r="1006">
      <c r="A1006" s="24"/>
    </row>
    <row r="1007">
      <c r="A1007" s="24"/>
    </row>
    <row r="1008">
      <c r="A1008" s="24"/>
    </row>
    <row r="1009">
      <c r="A1009" s="24"/>
    </row>
    <row r="1010">
      <c r="A1010" s="24"/>
    </row>
    <row r="1011">
      <c r="A1011" s="24"/>
    </row>
    <row r="1012">
      <c r="A1012" s="24"/>
    </row>
    <row r="1013">
      <c r="A1013" s="24"/>
    </row>
    <row r="1014">
      <c r="A1014" s="24"/>
    </row>
    <row r="1015">
      <c r="A1015" s="24"/>
    </row>
    <row r="1016">
      <c r="A1016" s="24"/>
    </row>
    <row r="1017">
      <c r="A1017" s="24"/>
    </row>
  </sheetData>
  <mergeCells count="2">
    <mergeCell ref="A9:G9"/>
    <mergeCell ref="A20:G20"/>
  </mergeCells>
  <hyperlinks>
    <hyperlink r:id="rId1" ref="A13"/>
    <hyperlink r:id="rId2" ref="A14"/>
    <hyperlink r:id="rId3" ref="A15"/>
    <hyperlink r:id="rId4" ref="A16"/>
    <hyperlink r:id="rId5" ref="A17"/>
    <hyperlink r:id="rId6" ref="A24"/>
    <hyperlink r:id="rId7" ref="A25"/>
    <hyperlink r:id="rId8" ref="A26"/>
  </hyperlinks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7.38"/>
  </cols>
  <sheetData>
    <row r="1">
      <c r="A1" s="1" t="s">
        <v>10</v>
      </c>
      <c r="B1" s="27">
        <f>(B2+B3)/(B4*B5*B6)</f>
        <v>3.125</v>
      </c>
    </row>
    <row r="2">
      <c r="A2" s="3" t="s">
        <v>1</v>
      </c>
      <c r="B2" s="28">
        <v>1.5</v>
      </c>
      <c r="C2" s="5" t="s">
        <v>71</v>
      </c>
    </row>
    <row r="3">
      <c r="A3" s="3" t="s">
        <v>3</v>
      </c>
      <c r="B3" s="29">
        <v>1.0</v>
      </c>
      <c r="C3" s="5"/>
    </row>
    <row r="4">
      <c r="A4" s="3" t="s">
        <v>4</v>
      </c>
      <c r="B4" s="28">
        <v>0.8</v>
      </c>
      <c r="C4" s="5" t="s">
        <v>72</v>
      </c>
    </row>
    <row r="5">
      <c r="A5" s="17" t="s">
        <v>6</v>
      </c>
      <c r="B5" s="29">
        <v>1.0</v>
      </c>
      <c r="C5" s="5" t="s">
        <v>7</v>
      </c>
    </row>
    <row r="6">
      <c r="A6" s="3" t="s">
        <v>8</v>
      </c>
      <c r="B6" s="29">
        <v>1.0</v>
      </c>
      <c r="C6" s="8" t="s">
        <v>73</v>
      </c>
    </row>
    <row r="7">
      <c r="A7" s="5"/>
      <c r="B7" s="12"/>
    </row>
    <row r="8">
      <c r="A8" s="30" t="s">
        <v>15</v>
      </c>
    </row>
    <row r="9">
      <c r="A9" s="5" t="s">
        <v>74</v>
      </c>
      <c r="B9" s="12"/>
    </row>
    <row r="10">
      <c r="A10" s="5"/>
      <c r="B10" s="12"/>
    </row>
    <row r="11">
      <c r="A11" s="5" t="s">
        <v>75</v>
      </c>
      <c r="B11" s="12"/>
    </row>
    <row r="12">
      <c r="A12" s="31" t="s">
        <v>76</v>
      </c>
      <c r="B12" s="12">
        <v>0.8</v>
      </c>
    </row>
    <row r="13">
      <c r="A13" s="21" t="s">
        <v>77</v>
      </c>
      <c r="B13" s="12"/>
    </row>
    <row r="16">
      <c r="A16" s="32"/>
      <c r="B16" s="24"/>
    </row>
    <row r="22">
      <c r="B22" s="24"/>
    </row>
    <row r="23">
      <c r="B23" s="24"/>
    </row>
    <row r="24">
      <c r="B24" s="24"/>
    </row>
    <row r="25">
      <c r="B25" s="24"/>
    </row>
    <row r="26">
      <c r="B26" s="24"/>
    </row>
    <row r="27">
      <c r="B27" s="24"/>
    </row>
    <row r="28">
      <c r="B28" s="24"/>
    </row>
    <row r="29">
      <c r="B29" s="24"/>
    </row>
    <row r="30">
      <c r="B30" s="24"/>
    </row>
    <row r="31">
      <c r="B31" s="24"/>
    </row>
    <row r="32">
      <c r="B32" s="24"/>
    </row>
    <row r="33">
      <c r="B33" s="24"/>
    </row>
    <row r="34">
      <c r="B34" s="24"/>
    </row>
    <row r="35">
      <c r="B35" s="24"/>
    </row>
    <row r="36">
      <c r="B36" s="24"/>
    </row>
    <row r="37">
      <c r="B37" s="24"/>
    </row>
    <row r="38">
      <c r="B38" s="24"/>
    </row>
    <row r="39">
      <c r="B39" s="24"/>
    </row>
    <row r="40">
      <c r="B40" s="24"/>
    </row>
    <row r="41">
      <c r="B41" s="24"/>
    </row>
    <row r="42">
      <c r="B42" s="24"/>
    </row>
    <row r="43">
      <c r="B43" s="24"/>
    </row>
    <row r="44">
      <c r="B44" s="24"/>
    </row>
    <row r="45">
      <c r="B45" s="24"/>
    </row>
    <row r="46">
      <c r="B46" s="24"/>
    </row>
    <row r="47">
      <c r="B47" s="24"/>
    </row>
    <row r="48">
      <c r="B48" s="24"/>
    </row>
    <row r="49">
      <c r="B49" s="24"/>
    </row>
    <row r="50">
      <c r="B50" s="24"/>
    </row>
    <row r="51">
      <c r="B51" s="24"/>
    </row>
    <row r="52">
      <c r="B52" s="24"/>
    </row>
    <row r="53">
      <c r="B53" s="24"/>
    </row>
    <row r="54">
      <c r="B54" s="24"/>
    </row>
    <row r="55">
      <c r="B55" s="24"/>
    </row>
    <row r="56">
      <c r="B56" s="24"/>
    </row>
    <row r="57">
      <c r="B57" s="24"/>
    </row>
    <row r="58">
      <c r="B58" s="24"/>
    </row>
    <row r="59">
      <c r="B59" s="24"/>
    </row>
    <row r="60">
      <c r="B60" s="24"/>
    </row>
    <row r="61">
      <c r="B61" s="24"/>
    </row>
    <row r="62">
      <c r="B62" s="24"/>
    </row>
    <row r="63">
      <c r="B63" s="24"/>
    </row>
    <row r="64">
      <c r="B64" s="24"/>
    </row>
    <row r="65">
      <c r="B65" s="24"/>
    </row>
    <row r="66">
      <c r="B66" s="24"/>
    </row>
    <row r="67">
      <c r="B67" s="24"/>
    </row>
    <row r="68">
      <c r="B68" s="24"/>
    </row>
    <row r="69">
      <c r="B69" s="24"/>
    </row>
    <row r="70">
      <c r="B70" s="24"/>
    </row>
    <row r="71">
      <c r="B71" s="24"/>
    </row>
    <row r="72">
      <c r="B72" s="24"/>
    </row>
    <row r="73">
      <c r="B73" s="24"/>
    </row>
    <row r="74">
      <c r="B74" s="24"/>
    </row>
    <row r="75">
      <c r="B75" s="24"/>
    </row>
    <row r="76">
      <c r="B76" s="24"/>
    </row>
    <row r="77">
      <c r="B77" s="24"/>
    </row>
    <row r="78">
      <c r="B78" s="24"/>
    </row>
    <row r="79">
      <c r="B79" s="24"/>
    </row>
    <row r="80">
      <c r="B80" s="24"/>
    </row>
    <row r="81">
      <c r="B81" s="24"/>
    </row>
    <row r="82">
      <c r="B82" s="24"/>
    </row>
    <row r="83">
      <c r="B83" s="24"/>
    </row>
    <row r="84">
      <c r="B84" s="24"/>
    </row>
    <row r="85">
      <c r="B85" s="24"/>
    </row>
    <row r="86">
      <c r="B86" s="24"/>
    </row>
    <row r="87">
      <c r="B87" s="24"/>
    </row>
    <row r="88">
      <c r="B88" s="24"/>
    </row>
    <row r="89">
      <c r="B89" s="24"/>
    </row>
    <row r="90">
      <c r="B90" s="24"/>
    </row>
    <row r="91">
      <c r="B91" s="24"/>
    </row>
    <row r="92">
      <c r="B92" s="24"/>
    </row>
    <row r="93">
      <c r="B93" s="24"/>
    </row>
    <row r="94">
      <c r="B94" s="24"/>
    </row>
    <row r="95">
      <c r="B95" s="24"/>
    </row>
    <row r="96">
      <c r="B96" s="24"/>
    </row>
    <row r="97">
      <c r="B97" s="24"/>
    </row>
    <row r="98">
      <c r="B98" s="24"/>
    </row>
    <row r="99">
      <c r="B99" s="24"/>
    </row>
    <row r="100">
      <c r="B100" s="24"/>
    </row>
    <row r="101">
      <c r="B101" s="24"/>
    </row>
    <row r="102">
      <c r="B102" s="24"/>
    </row>
    <row r="103">
      <c r="B103" s="24"/>
    </row>
    <row r="104">
      <c r="B104" s="24"/>
    </row>
    <row r="105">
      <c r="B105" s="24"/>
    </row>
    <row r="106">
      <c r="B106" s="24"/>
    </row>
    <row r="107">
      <c r="B107" s="24"/>
    </row>
    <row r="108">
      <c r="B108" s="24"/>
    </row>
    <row r="109">
      <c r="B109" s="24"/>
    </row>
    <row r="110">
      <c r="B110" s="24"/>
    </row>
    <row r="111">
      <c r="B111" s="24"/>
    </row>
    <row r="112">
      <c r="B112" s="24"/>
    </row>
    <row r="113">
      <c r="B113" s="24"/>
    </row>
    <row r="114">
      <c r="B114" s="24"/>
    </row>
    <row r="115">
      <c r="B115" s="24"/>
    </row>
    <row r="116">
      <c r="B116" s="24"/>
    </row>
    <row r="117">
      <c r="B117" s="24"/>
    </row>
    <row r="118">
      <c r="B118" s="24"/>
    </row>
    <row r="119">
      <c r="B119" s="24"/>
    </row>
    <row r="120">
      <c r="B120" s="24"/>
    </row>
    <row r="121">
      <c r="B121" s="24"/>
    </row>
    <row r="122">
      <c r="B122" s="24"/>
    </row>
    <row r="123">
      <c r="B123" s="24"/>
    </row>
    <row r="124">
      <c r="B124" s="24"/>
    </row>
    <row r="125">
      <c r="B125" s="24"/>
    </row>
    <row r="126">
      <c r="B126" s="24"/>
    </row>
    <row r="127">
      <c r="B127" s="24"/>
    </row>
    <row r="128">
      <c r="B128" s="24"/>
    </row>
    <row r="129">
      <c r="B129" s="24"/>
    </row>
    <row r="130">
      <c r="B130" s="24"/>
    </row>
    <row r="131">
      <c r="B131" s="24"/>
    </row>
    <row r="132">
      <c r="B132" s="24"/>
    </row>
    <row r="133">
      <c r="B133" s="24"/>
    </row>
    <row r="134">
      <c r="B134" s="24"/>
    </row>
    <row r="135">
      <c r="B135" s="24"/>
    </row>
    <row r="136">
      <c r="B136" s="24"/>
    </row>
    <row r="137">
      <c r="B137" s="24"/>
    </row>
    <row r="138">
      <c r="B138" s="24"/>
    </row>
    <row r="139">
      <c r="B139" s="24"/>
    </row>
    <row r="140">
      <c r="B140" s="24"/>
    </row>
    <row r="141">
      <c r="B141" s="24"/>
    </row>
    <row r="142">
      <c r="B142" s="24"/>
    </row>
    <row r="143">
      <c r="B143" s="24"/>
    </row>
    <row r="144">
      <c r="B144" s="24"/>
    </row>
    <row r="145">
      <c r="B145" s="24"/>
    </row>
    <row r="146">
      <c r="B146" s="24"/>
    </row>
    <row r="147">
      <c r="B147" s="24"/>
    </row>
    <row r="148">
      <c r="B148" s="24"/>
    </row>
    <row r="149">
      <c r="B149" s="24"/>
    </row>
    <row r="150">
      <c r="B150" s="24"/>
    </row>
    <row r="151">
      <c r="B151" s="24"/>
    </row>
    <row r="152">
      <c r="B152" s="24"/>
    </row>
    <row r="153">
      <c r="B153" s="24"/>
    </row>
    <row r="154">
      <c r="B154" s="24"/>
    </row>
    <row r="155">
      <c r="B155" s="24"/>
    </row>
    <row r="156">
      <c r="B156" s="24"/>
    </row>
    <row r="157">
      <c r="B157" s="24"/>
    </row>
    <row r="158">
      <c r="B158" s="24"/>
    </row>
    <row r="159">
      <c r="B159" s="24"/>
    </row>
    <row r="160">
      <c r="B160" s="24"/>
    </row>
    <row r="161">
      <c r="B161" s="24"/>
    </row>
    <row r="162">
      <c r="B162" s="24"/>
    </row>
    <row r="163">
      <c r="B163" s="24"/>
    </row>
    <row r="164">
      <c r="B164" s="24"/>
    </row>
    <row r="165">
      <c r="B165" s="24"/>
    </row>
    <row r="166">
      <c r="B166" s="24"/>
    </row>
    <row r="167">
      <c r="B167" s="24"/>
    </row>
    <row r="168">
      <c r="B168" s="24"/>
    </row>
    <row r="169">
      <c r="B169" s="24"/>
    </row>
    <row r="170">
      <c r="B170" s="24"/>
    </row>
    <row r="171">
      <c r="B171" s="24"/>
    </row>
    <row r="172">
      <c r="B172" s="24"/>
    </row>
    <row r="173">
      <c r="B173" s="24"/>
    </row>
    <row r="174">
      <c r="B174" s="24"/>
    </row>
    <row r="175">
      <c r="B175" s="24"/>
    </row>
    <row r="176">
      <c r="B176" s="24"/>
    </row>
    <row r="177">
      <c r="B177" s="24"/>
    </row>
    <row r="178">
      <c r="B178" s="24"/>
    </row>
    <row r="179">
      <c r="B179" s="24"/>
    </row>
    <row r="180">
      <c r="B180" s="24"/>
    </row>
    <row r="181">
      <c r="B181" s="24"/>
    </row>
    <row r="182">
      <c r="B182" s="24"/>
    </row>
    <row r="183">
      <c r="B183" s="24"/>
    </row>
    <row r="184">
      <c r="B184" s="24"/>
    </row>
    <row r="185">
      <c r="B185" s="24"/>
    </row>
    <row r="186">
      <c r="B186" s="24"/>
    </row>
    <row r="187">
      <c r="B187" s="24"/>
    </row>
    <row r="188">
      <c r="B188" s="24"/>
    </row>
    <row r="189">
      <c r="B189" s="24"/>
    </row>
    <row r="190">
      <c r="B190" s="24"/>
    </row>
    <row r="191">
      <c r="B191" s="24"/>
    </row>
    <row r="192">
      <c r="B192" s="24"/>
    </row>
    <row r="193">
      <c r="B193" s="24"/>
    </row>
    <row r="194">
      <c r="B194" s="24"/>
    </row>
    <row r="195">
      <c r="B195" s="24"/>
    </row>
    <row r="196">
      <c r="B196" s="24"/>
    </row>
    <row r="197">
      <c r="B197" s="24"/>
    </row>
    <row r="198">
      <c r="B198" s="24"/>
    </row>
    <row r="199">
      <c r="B199" s="24"/>
    </row>
    <row r="200">
      <c r="B200" s="24"/>
    </row>
    <row r="201">
      <c r="B201" s="24"/>
    </row>
    <row r="202">
      <c r="B202" s="24"/>
    </row>
    <row r="203">
      <c r="B203" s="24"/>
    </row>
    <row r="204">
      <c r="B204" s="24"/>
    </row>
    <row r="205">
      <c r="B205" s="24"/>
    </row>
    <row r="206">
      <c r="B206" s="24"/>
    </row>
    <row r="207">
      <c r="B207" s="24"/>
    </row>
    <row r="208">
      <c r="B208" s="24"/>
    </row>
    <row r="209">
      <c r="B209" s="24"/>
    </row>
    <row r="210">
      <c r="B210" s="24"/>
    </row>
    <row r="211">
      <c r="B211" s="24"/>
    </row>
    <row r="212">
      <c r="B212" s="24"/>
    </row>
    <row r="213">
      <c r="B213" s="24"/>
    </row>
    <row r="214">
      <c r="B214" s="24"/>
    </row>
    <row r="215">
      <c r="B215" s="24"/>
    </row>
    <row r="216">
      <c r="B216" s="24"/>
    </row>
    <row r="217">
      <c r="B217" s="24"/>
    </row>
    <row r="218">
      <c r="B218" s="24"/>
    </row>
    <row r="219">
      <c r="B219" s="24"/>
    </row>
    <row r="220">
      <c r="B220" s="24"/>
    </row>
    <row r="221">
      <c r="B221" s="24"/>
    </row>
    <row r="222">
      <c r="B222" s="24"/>
    </row>
    <row r="223">
      <c r="B223" s="24"/>
    </row>
    <row r="224">
      <c r="B224" s="24"/>
    </row>
    <row r="225">
      <c r="B225" s="24"/>
    </row>
    <row r="226">
      <c r="B226" s="24"/>
    </row>
    <row r="227">
      <c r="B227" s="24"/>
    </row>
    <row r="228">
      <c r="B228" s="24"/>
    </row>
    <row r="229">
      <c r="B229" s="24"/>
    </row>
    <row r="230">
      <c r="B230" s="24"/>
    </row>
    <row r="231">
      <c r="B231" s="24"/>
    </row>
    <row r="232">
      <c r="B232" s="24"/>
    </row>
    <row r="233">
      <c r="B233" s="24"/>
    </row>
    <row r="234">
      <c r="B234" s="24"/>
    </row>
    <row r="235">
      <c r="B235" s="24"/>
    </row>
    <row r="236">
      <c r="B236" s="24"/>
    </row>
    <row r="237">
      <c r="B237" s="24"/>
    </row>
    <row r="238">
      <c r="B238" s="24"/>
    </row>
    <row r="239">
      <c r="B239" s="24"/>
    </row>
    <row r="240">
      <c r="B240" s="24"/>
    </row>
    <row r="241">
      <c r="B241" s="24"/>
    </row>
    <row r="242">
      <c r="B242" s="24"/>
    </row>
    <row r="243">
      <c r="B243" s="24"/>
    </row>
    <row r="244">
      <c r="B244" s="24"/>
    </row>
    <row r="245">
      <c r="B245" s="24"/>
    </row>
    <row r="246">
      <c r="B246" s="24"/>
    </row>
    <row r="247">
      <c r="B247" s="24"/>
    </row>
    <row r="248">
      <c r="B248" s="24"/>
    </row>
    <row r="249">
      <c r="B249" s="24"/>
    </row>
    <row r="250">
      <c r="B250" s="24"/>
    </row>
    <row r="251">
      <c r="B251" s="24"/>
    </row>
    <row r="252">
      <c r="B252" s="24"/>
    </row>
    <row r="253">
      <c r="B253" s="24"/>
    </row>
    <row r="254">
      <c r="B254" s="24"/>
    </row>
    <row r="255">
      <c r="B255" s="24"/>
    </row>
    <row r="256">
      <c r="B256" s="24"/>
    </row>
    <row r="257">
      <c r="B257" s="24"/>
    </row>
    <row r="258">
      <c r="B258" s="24"/>
    </row>
    <row r="259">
      <c r="B259" s="24"/>
    </row>
    <row r="260">
      <c r="B260" s="24"/>
    </row>
    <row r="261">
      <c r="B261" s="24"/>
    </row>
    <row r="262">
      <c r="B262" s="24"/>
    </row>
    <row r="263">
      <c r="B263" s="24"/>
    </row>
    <row r="264">
      <c r="B264" s="24"/>
    </row>
    <row r="265">
      <c r="B265" s="24"/>
    </row>
    <row r="266">
      <c r="B266" s="24"/>
    </row>
    <row r="267">
      <c r="B267" s="24"/>
    </row>
    <row r="268">
      <c r="B268" s="24"/>
    </row>
    <row r="269">
      <c r="B269" s="24"/>
    </row>
    <row r="270">
      <c r="B270" s="24"/>
    </row>
    <row r="271">
      <c r="B271" s="24"/>
    </row>
    <row r="272">
      <c r="B272" s="24"/>
    </row>
    <row r="273">
      <c r="B273" s="24"/>
    </row>
    <row r="274">
      <c r="B274" s="24"/>
    </row>
    <row r="275">
      <c r="B275" s="24"/>
    </row>
    <row r="276">
      <c r="B276" s="24"/>
    </row>
    <row r="277">
      <c r="B277" s="24"/>
    </row>
    <row r="278">
      <c r="B278" s="24"/>
    </row>
    <row r="279">
      <c r="B279" s="24"/>
    </row>
    <row r="280">
      <c r="B280" s="24"/>
    </row>
    <row r="281">
      <c r="B281" s="24"/>
    </row>
    <row r="282">
      <c r="B282" s="24"/>
    </row>
    <row r="283">
      <c r="B283" s="24"/>
    </row>
    <row r="284">
      <c r="B284" s="24"/>
    </row>
    <row r="285">
      <c r="B285" s="24"/>
    </row>
    <row r="286">
      <c r="B286" s="24"/>
    </row>
    <row r="287">
      <c r="B287" s="24"/>
    </row>
    <row r="288">
      <c r="B288" s="24"/>
    </row>
    <row r="289">
      <c r="B289" s="24"/>
    </row>
    <row r="290">
      <c r="B290" s="24"/>
    </row>
    <row r="291">
      <c r="B291" s="24"/>
    </row>
    <row r="292">
      <c r="B292" s="24"/>
    </row>
    <row r="293">
      <c r="B293" s="24"/>
    </row>
    <row r="294">
      <c r="B294" s="24"/>
    </row>
    <row r="295">
      <c r="B295" s="24"/>
    </row>
    <row r="296">
      <c r="B296" s="24"/>
    </row>
    <row r="297">
      <c r="B297" s="24"/>
    </row>
    <row r="298">
      <c r="B298" s="24"/>
    </row>
    <row r="299">
      <c r="B299" s="24"/>
    </row>
    <row r="300">
      <c r="B300" s="24"/>
    </row>
    <row r="301">
      <c r="B301" s="24"/>
    </row>
    <row r="302">
      <c r="B302" s="24"/>
    </row>
    <row r="303">
      <c r="B303" s="24"/>
    </row>
    <row r="304">
      <c r="B304" s="24"/>
    </row>
    <row r="305">
      <c r="B305" s="24"/>
    </row>
    <row r="306">
      <c r="B306" s="24"/>
    </row>
    <row r="307">
      <c r="B307" s="24"/>
    </row>
    <row r="308">
      <c r="B308" s="24"/>
    </row>
    <row r="309">
      <c r="B309" s="24"/>
    </row>
    <row r="310">
      <c r="B310" s="24"/>
    </row>
    <row r="311">
      <c r="B311" s="24"/>
    </row>
    <row r="312">
      <c r="B312" s="24"/>
    </row>
    <row r="313">
      <c r="B313" s="24"/>
    </row>
    <row r="314">
      <c r="B314" s="24"/>
    </row>
    <row r="315">
      <c r="B315" s="24"/>
    </row>
    <row r="316">
      <c r="B316" s="24"/>
    </row>
    <row r="317">
      <c r="B317" s="24"/>
    </row>
    <row r="318">
      <c r="B318" s="24"/>
    </row>
    <row r="319">
      <c r="B319" s="24"/>
    </row>
    <row r="320">
      <c r="B320" s="24"/>
    </row>
    <row r="321">
      <c r="B321" s="24"/>
    </row>
    <row r="322">
      <c r="B322" s="24"/>
    </row>
    <row r="323">
      <c r="B323" s="24"/>
    </row>
    <row r="324">
      <c r="B324" s="24"/>
    </row>
    <row r="325">
      <c r="B325" s="24"/>
    </row>
    <row r="326">
      <c r="B326" s="24"/>
    </row>
    <row r="327">
      <c r="B327" s="24"/>
    </row>
    <row r="328">
      <c r="B328" s="24"/>
    </row>
    <row r="329">
      <c r="B329" s="24"/>
    </row>
    <row r="330">
      <c r="B330" s="24"/>
    </row>
    <row r="331">
      <c r="B331" s="24"/>
    </row>
    <row r="332">
      <c r="B332" s="24"/>
    </row>
    <row r="333">
      <c r="B333" s="24"/>
    </row>
    <row r="334">
      <c r="B334" s="24"/>
    </row>
    <row r="335">
      <c r="B335" s="24"/>
    </row>
    <row r="336">
      <c r="B336" s="24"/>
    </row>
    <row r="337">
      <c r="B337" s="24"/>
    </row>
    <row r="338">
      <c r="B338" s="24"/>
    </row>
    <row r="339">
      <c r="B339" s="24"/>
    </row>
    <row r="340">
      <c r="B340" s="24"/>
    </row>
    <row r="341">
      <c r="B341" s="24"/>
    </row>
    <row r="342">
      <c r="B342" s="24"/>
    </row>
    <row r="343">
      <c r="B343" s="24"/>
    </row>
    <row r="344">
      <c r="B344" s="24"/>
    </row>
    <row r="345">
      <c r="B345" s="24"/>
    </row>
    <row r="346">
      <c r="B346" s="24"/>
    </row>
    <row r="347">
      <c r="B347" s="24"/>
    </row>
    <row r="348">
      <c r="B348" s="24"/>
    </row>
    <row r="349">
      <c r="B349" s="24"/>
    </row>
    <row r="350">
      <c r="B350" s="24"/>
    </row>
    <row r="351">
      <c r="B351" s="24"/>
    </row>
    <row r="352">
      <c r="B352" s="24"/>
    </row>
    <row r="353">
      <c r="B353" s="24"/>
    </row>
    <row r="354">
      <c r="B354" s="24"/>
    </row>
    <row r="355">
      <c r="B355" s="24"/>
    </row>
    <row r="356">
      <c r="B356" s="24"/>
    </row>
    <row r="357">
      <c r="B357" s="24"/>
    </row>
    <row r="358">
      <c r="B358" s="24"/>
    </row>
    <row r="359">
      <c r="B359" s="24"/>
    </row>
    <row r="360">
      <c r="B360" s="24"/>
    </row>
    <row r="361">
      <c r="B361" s="24"/>
    </row>
    <row r="362">
      <c r="B362" s="24"/>
    </row>
    <row r="363">
      <c r="B363" s="24"/>
    </row>
    <row r="364">
      <c r="B364" s="24"/>
    </row>
    <row r="365">
      <c r="B365" s="24"/>
    </row>
    <row r="366">
      <c r="B366" s="24"/>
    </row>
    <row r="367">
      <c r="B367" s="24"/>
    </row>
    <row r="368">
      <c r="B368" s="24"/>
    </row>
    <row r="369">
      <c r="B369" s="24"/>
    </row>
    <row r="370">
      <c r="B370" s="24"/>
    </row>
    <row r="371">
      <c r="B371" s="24"/>
    </row>
    <row r="372">
      <c r="B372" s="24"/>
    </row>
    <row r="373">
      <c r="B373" s="24"/>
    </row>
    <row r="374">
      <c r="B374" s="24"/>
    </row>
    <row r="375">
      <c r="B375" s="24"/>
    </row>
    <row r="376">
      <c r="B376" s="24"/>
    </row>
    <row r="377">
      <c r="B377" s="24"/>
    </row>
    <row r="378">
      <c r="B378" s="24"/>
    </row>
    <row r="379">
      <c r="B379" s="24"/>
    </row>
    <row r="380">
      <c r="B380" s="24"/>
    </row>
    <row r="381">
      <c r="B381" s="24"/>
    </row>
    <row r="382">
      <c r="B382" s="24"/>
    </row>
    <row r="383">
      <c r="B383" s="24"/>
    </row>
    <row r="384">
      <c r="B384" s="24"/>
    </row>
    <row r="385">
      <c r="B385" s="24"/>
    </row>
    <row r="386">
      <c r="B386" s="24"/>
    </row>
    <row r="387">
      <c r="B387" s="24"/>
    </row>
    <row r="388">
      <c r="B388" s="24"/>
    </row>
    <row r="389">
      <c r="B389" s="24"/>
    </row>
    <row r="390">
      <c r="B390" s="24"/>
    </row>
    <row r="391">
      <c r="B391" s="24"/>
    </row>
    <row r="392">
      <c r="B392" s="24"/>
    </row>
    <row r="393">
      <c r="B393" s="24"/>
    </row>
    <row r="394">
      <c r="B394" s="24"/>
    </row>
    <row r="395">
      <c r="B395" s="24"/>
    </row>
    <row r="396">
      <c r="B396" s="24"/>
    </row>
    <row r="397">
      <c r="B397" s="24"/>
    </row>
    <row r="398">
      <c r="B398" s="24"/>
    </row>
    <row r="399">
      <c r="B399" s="24"/>
    </row>
    <row r="400">
      <c r="B400" s="24"/>
    </row>
    <row r="401">
      <c r="B401" s="24"/>
    </row>
    <row r="402">
      <c r="B402" s="24"/>
    </row>
    <row r="403">
      <c r="B403" s="24"/>
    </row>
    <row r="404">
      <c r="B404" s="24"/>
    </row>
    <row r="405">
      <c r="B405" s="24"/>
    </row>
    <row r="406">
      <c r="B406" s="24"/>
    </row>
    <row r="407">
      <c r="B407" s="24"/>
    </row>
    <row r="408">
      <c r="B408" s="24"/>
    </row>
    <row r="409">
      <c r="B409" s="24"/>
    </row>
    <row r="410">
      <c r="B410" s="24"/>
    </row>
    <row r="411">
      <c r="B411" s="24"/>
    </row>
    <row r="412">
      <c r="B412" s="24"/>
    </row>
    <row r="413">
      <c r="B413" s="24"/>
    </row>
    <row r="414">
      <c r="B414" s="24"/>
    </row>
    <row r="415">
      <c r="B415" s="24"/>
    </row>
    <row r="416">
      <c r="B416" s="24"/>
    </row>
    <row r="417">
      <c r="B417" s="24"/>
    </row>
    <row r="418">
      <c r="B418" s="24"/>
    </row>
    <row r="419">
      <c r="B419" s="24"/>
    </row>
    <row r="420">
      <c r="B420" s="24"/>
    </row>
    <row r="421">
      <c r="B421" s="24"/>
    </row>
    <row r="422">
      <c r="B422" s="24"/>
    </row>
    <row r="423">
      <c r="B423" s="24"/>
    </row>
    <row r="424">
      <c r="B424" s="24"/>
    </row>
    <row r="425">
      <c r="B425" s="24"/>
    </row>
    <row r="426">
      <c r="B426" s="24"/>
    </row>
    <row r="427">
      <c r="B427" s="24"/>
    </row>
    <row r="428">
      <c r="B428" s="24"/>
    </row>
    <row r="429">
      <c r="B429" s="24"/>
    </row>
    <row r="430">
      <c r="B430" s="24"/>
    </row>
    <row r="431">
      <c r="B431" s="24"/>
    </row>
    <row r="432">
      <c r="B432" s="24"/>
    </row>
    <row r="433">
      <c r="B433" s="24"/>
    </row>
    <row r="434">
      <c r="B434" s="24"/>
    </row>
    <row r="435">
      <c r="B435" s="24"/>
    </row>
    <row r="436">
      <c r="B436" s="24"/>
    </row>
    <row r="437">
      <c r="B437" s="24"/>
    </row>
    <row r="438">
      <c r="B438" s="24"/>
    </row>
    <row r="439">
      <c r="B439" s="24"/>
    </row>
    <row r="440">
      <c r="B440" s="24"/>
    </row>
    <row r="441">
      <c r="B441" s="24"/>
    </row>
    <row r="442">
      <c r="B442" s="24"/>
    </row>
    <row r="443">
      <c r="B443" s="24"/>
    </row>
    <row r="444">
      <c r="B444" s="24"/>
    </row>
    <row r="445">
      <c r="B445" s="24"/>
    </row>
    <row r="446">
      <c r="B446" s="24"/>
    </row>
    <row r="447">
      <c r="B447" s="24"/>
    </row>
    <row r="448">
      <c r="B448" s="24"/>
    </row>
    <row r="449">
      <c r="B449" s="24"/>
    </row>
    <row r="450">
      <c r="B450" s="24"/>
    </row>
    <row r="451">
      <c r="B451" s="24"/>
    </row>
    <row r="452">
      <c r="B452" s="24"/>
    </row>
    <row r="453">
      <c r="B453" s="24"/>
    </row>
    <row r="454">
      <c r="B454" s="24"/>
    </row>
    <row r="455">
      <c r="B455" s="24"/>
    </row>
    <row r="456">
      <c r="B456" s="24"/>
    </row>
    <row r="457">
      <c r="B457" s="24"/>
    </row>
    <row r="458">
      <c r="B458" s="24"/>
    </row>
    <row r="459">
      <c r="B459" s="24"/>
    </row>
    <row r="460">
      <c r="B460" s="24"/>
    </row>
    <row r="461">
      <c r="B461" s="24"/>
    </row>
    <row r="462">
      <c r="B462" s="24"/>
    </row>
    <row r="463">
      <c r="B463" s="24"/>
    </row>
    <row r="464">
      <c r="B464" s="24"/>
    </row>
    <row r="465">
      <c r="B465" s="24"/>
    </row>
    <row r="466">
      <c r="B466" s="24"/>
    </row>
    <row r="467">
      <c r="B467" s="24"/>
    </row>
    <row r="468">
      <c r="B468" s="24"/>
    </row>
    <row r="469">
      <c r="B469" s="24"/>
    </row>
    <row r="470">
      <c r="B470" s="24"/>
    </row>
    <row r="471">
      <c r="B471" s="24"/>
    </row>
    <row r="472">
      <c r="B472" s="24"/>
    </row>
    <row r="473">
      <c r="B473" s="24"/>
    </row>
    <row r="474">
      <c r="B474" s="24"/>
    </row>
    <row r="475">
      <c r="B475" s="24"/>
    </row>
    <row r="476">
      <c r="B476" s="24"/>
    </row>
    <row r="477">
      <c r="B477" s="24"/>
    </row>
    <row r="478">
      <c r="B478" s="24"/>
    </row>
    <row r="479">
      <c r="B479" s="24"/>
    </row>
    <row r="480">
      <c r="B480" s="24"/>
    </row>
    <row r="481">
      <c r="B481" s="24"/>
    </row>
    <row r="482">
      <c r="B482" s="24"/>
    </row>
    <row r="483">
      <c r="B483" s="24"/>
    </row>
    <row r="484">
      <c r="B484" s="24"/>
    </row>
    <row r="485">
      <c r="B485" s="24"/>
    </row>
    <row r="486">
      <c r="B486" s="24"/>
    </row>
    <row r="487">
      <c r="B487" s="24"/>
    </row>
    <row r="488">
      <c r="B488" s="24"/>
    </row>
    <row r="489">
      <c r="B489" s="24"/>
    </row>
    <row r="490">
      <c r="B490" s="24"/>
    </row>
    <row r="491">
      <c r="B491" s="24"/>
    </row>
    <row r="492">
      <c r="B492" s="24"/>
    </row>
    <row r="493">
      <c r="B493" s="24"/>
    </row>
    <row r="494">
      <c r="B494" s="24"/>
    </row>
    <row r="495">
      <c r="B495" s="24"/>
    </row>
    <row r="496">
      <c r="B496" s="24"/>
    </row>
    <row r="497">
      <c r="B497" s="24"/>
    </row>
    <row r="498">
      <c r="B498" s="24"/>
    </row>
    <row r="499">
      <c r="B499" s="24"/>
    </row>
    <row r="500">
      <c r="B500" s="24"/>
    </row>
    <row r="501">
      <c r="B501" s="24"/>
    </row>
    <row r="502">
      <c r="B502" s="24"/>
    </row>
    <row r="503">
      <c r="B503" s="24"/>
    </row>
    <row r="504">
      <c r="B504" s="24"/>
    </row>
    <row r="505">
      <c r="B505" s="24"/>
    </row>
    <row r="506">
      <c r="B506" s="24"/>
    </row>
    <row r="507">
      <c r="B507" s="24"/>
    </row>
    <row r="508">
      <c r="B508" s="24"/>
    </row>
    <row r="509">
      <c r="B509" s="24"/>
    </row>
    <row r="510">
      <c r="B510" s="24"/>
    </row>
    <row r="511">
      <c r="B511" s="24"/>
    </row>
    <row r="512">
      <c r="B512" s="24"/>
    </row>
    <row r="513">
      <c r="B513" s="24"/>
    </row>
    <row r="514">
      <c r="B514" s="24"/>
    </row>
    <row r="515">
      <c r="B515" s="24"/>
    </row>
    <row r="516">
      <c r="B516" s="24"/>
    </row>
    <row r="517">
      <c r="B517" s="24"/>
    </row>
    <row r="518">
      <c r="B518" s="24"/>
    </row>
    <row r="519">
      <c r="B519" s="24"/>
    </row>
    <row r="520">
      <c r="B520" s="24"/>
    </row>
    <row r="521">
      <c r="B521" s="24"/>
    </row>
    <row r="522">
      <c r="B522" s="24"/>
    </row>
    <row r="523">
      <c r="B523" s="24"/>
    </row>
    <row r="524">
      <c r="B524" s="24"/>
    </row>
    <row r="525">
      <c r="B525" s="24"/>
    </row>
    <row r="526">
      <c r="B526" s="24"/>
    </row>
    <row r="527">
      <c r="B527" s="24"/>
    </row>
    <row r="528">
      <c r="B528" s="24"/>
    </row>
    <row r="529">
      <c r="B529" s="24"/>
    </row>
    <row r="530">
      <c r="B530" s="24"/>
    </row>
    <row r="531">
      <c r="B531" s="24"/>
    </row>
    <row r="532">
      <c r="B532" s="24"/>
    </row>
    <row r="533">
      <c r="B533" s="24"/>
    </row>
    <row r="534">
      <c r="B534" s="24"/>
    </row>
    <row r="535">
      <c r="B535" s="24"/>
    </row>
    <row r="536">
      <c r="B536" s="24"/>
    </row>
    <row r="537">
      <c r="B537" s="24"/>
    </row>
    <row r="538">
      <c r="B538" s="24"/>
    </row>
    <row r="539">
      <c r="B539" s="24"/>
    </row>
    <row r="540">
      <c r="B540" s="24"/>
    </row>
    <row r="541">
      <c r="B541" s="24"/>
    </row>
    <row r="542">
      <c r="B542" s="24"/>
    </row>
    <row r="543">
      <c r="B543" s="24"/>
    </row>
    <row r="544">
      <c r="B544" s="24"/>
    </row>
    <row r="545">
      <c r="B545" s="24"/>
    </row>
    <row r="546">
      <c r="B546" s="24"/>
    </row>
    <row r="547">
      <c r="B547" s="24"/>
    </row>
    <row r="548">
      <c r="B548" s="24"/>
    </row>
    <row r="549">
      <c r="B549" s="24"/>
    </row>
    <row r="550">
      <c r="B550" s="24"/>
    </row>
    <row r="551">
      <c r="B551" s="24"/>
    </row>
    <row r="552">
      <c r="B552" s="24"/>
    </row>
    <row r="553">
      <c r="B553" s="24"/>
    </row>
    <row r="554">
      <c r="B554" s="24"/>
    </row>
    <row r="555">
      <c r="B555" s="24"/>
    </row>
    <row r="556">
      <c r="B556" s="24"/>
    </row>
    <row r="557">
      <c r="B557" s="24"/>
    </row>
    <row r="558">
      <c r="B558" s="24"/>
    </row>
    <row r="559">
      <c r="B559" s="24"/>
    </row>
    <row r="560">
      <c r="B560" s="24"/>
    </row>
    <row r="561">
      <c r="B561" s="24"/>
    </row>
    <row r="562">
      <c r="B562" s="24"/>
    </row>
    <row r="563">
      <c r="B563" s="24"/>
    </row>
    <row r="564">
      <c r="B564" s="24"/>
    </row>
    <row r="565">
      <c r="B565" s="24"/>
    </row>
    <row r="566">
      <c r="B566" s="24"/>
    </row>
    <row r="567">
      <c r="B567" s="24"/>
    </row>
    <row r="568">
      <c r="B568" s="24"/>
    </row>
    <row r="569">
      <c r="B569" s="24"/>
    </row>
    <row r="570">
      <c r="B570" s="24"/>
    </row>
    <row r="571">
      <c r="B571" s="24"/>
    </row>
    <row r="572">
      <c r="B572" s="24"/>
    </row>
    <row r="573">
      <c r="B573" s="24"/>
    </row>
    <row r="574">
      <c r="B574" s="24"/>
    </row>
    <row r="575">
      <c r="B575" s="24"/>
    </row>
    <row r="576">
      <c r="B576" s="24"/>
    </row>
    <row r="577">
      <c r="B577" s="24"/>
    </row>
    <row r="578">
      <c r="B578" s="24"/>
    </row>
    <row r="579">
      <c r="B579" s="24"/>
    </row>
    <row r="580">
      <c r="B580" s="24"/>
    </row>
    <row r="581">
      <c r="B581" s="24"/>
    </row>
    <row r="582">
      <c r="B582" s="24"/>
    </row>
    <row r="583">
      <c r="B583" s="24"/>
    </row>
    <row r="584">
      <c r="B584" s="24"/>
    </row>
    <row r="585">
      <c r="B585" s="24"/>
    </row>
    <row r="586">
      <c r="B586" s="24"/>
    </row>
    <row r="587">
      <c r="B587" s="24"/>
    </row>
    <row r="588">
      <c r="B588" s="24"/>
    </row>
    <row r="589">
      <c r="B589" s="24"/>
    </row>
    <row r="590">
      <c r="B590" s="24"/>
    </row>
    <row r="591">
      <c r="B591" s="24"/>
    </row>
    <row r="592">
      <c r="B592" s="24"/>
    </row>
    <row r="593">
      <c r="B593" s="24"/>
    </row>
    <row r="594">
      <c r="B594" s="24"/>
    </row>
    <row r="595">
      <c r="B595" s="24"/>
    </row>
    <row r="596">
      <c r="B596" s="24"/>
    </row>
    <row r="597">
      <c r="B597" s="24"/>
    </row>
    <row r="598">
      <c r="B598" s="24"/>
    </row>
    <row r="599">
      <c r="B599" s="24"/>
    </row>
    <row r="600">
      <c r="B600" s="24"/>
    </row>
    <row r="601">
      <c r="B601" s="24"/>
    </row>
    <row r="602">
      <c r="B602" s="24"/>
    </row>
    <row r="603">
      <c r="B603" s="24"/>
    </row>
    <row r="604">
      <c r="B604" s="24"/>
    </row>
    <row r="605">
      <c r="B605" s="24"/>
    </row>
    <row r="606">
      <c r="B606" s="24"/>
    </row>
    <row r="607">
      <c r="B607" s="24"/>
    </row>
    <row r="608">
      <c r="B608" s="24"/>
    </row>
    <row r="609">
      <c r="B609" s="24"/>
    </row>
    <row r="610">
      <c r="B610" s="24"/>
    </row>
    <row r="611">
      <c r="B611" s="24"/>
    </row>
    <row r="612">
      <c r="B612" s="24"/>
    </row>
    <row r="613">
      <c r="B613" s="24"/>
    </row>
    <row r="614">
      <c r="B614" s="24"/>
    </row>
    <row r="615">
      <c r="B615" s="24"/>
    </row>
    <row r="616">
      <c r="B616" s="24"/>
    </row>
    <row r="617">
      <c r="B617" s="24"/>
    </row>
    <row r="618">
      <c r="B618" s="24"/>
    </row>
    <row r="619">
      <c r="B619" s="24"/>
    </row>
    <row r="620">
      <c r="B620" s="24"/>
    </row>
    <row r="621">
      <c r="B621" s="24"/>
    </row>
    <row r="622">
      <c r="B622" s="24"/>
    </row>
    <row r="623">
      <c r="B623" s="24"/>
    </row>
    <row r="624">
      <c r="B624" s="24"/>
    </row>
    <row r="625">
      <c r="B625" s="24"/>
    </row>
    <row r="626">
      <c r="B626" s="24"/>
    </row>
    <row r="627">
      <c r="B627" s="24"/>
    </row>
    <row r="628">
      <c r="B628" s="24"/>
    </row>
    <row r="629">
      <c r="B629" s="24"/>
    </row>
    <row r="630">
      <c r="B630" s="24"/>
    </row>
    <row r="631">
      <c r="B631" s="24"/>
    </row>
    <row r="632">
      <c r="B632" s="24"/>
    </row>
    <row r="633">
      <c r="B633" s="24"/>
    </row>
    <row r="634">
      <c r="B634" s="24"/>
    </row>
    <row r="635">
      <c r="B635" s="24"/>
    </row>
    <row r="636">
      <c r="B636" s="24"/>
    </row>
    <row r="637">
      <c r="B637" s="24"/>
    </row>
    <row r="638">
      <c r="B638" s="24"/>
    </row>
    <row r="639">
      <c r="B639" s="24"/>
    </row>
    <row r="640">
      <c r="B640" s="24"/>
    </row>
    <row r="641">
      <c r="B641" s="24"/>
    </row>
    <row r="642">
      <c r="B642" s="24"/>
    </row>
    <row r="643">
      <c r="B643" s="24"/>
    </row>
    <row r="644">
      <c r="B644" s="24"/>
    </row>
    <row r="645">
      <c r="B645" s="24"/>
    </row>
    <row r="646">
      <c r="B646" s="24"/>
    </row>
    <row r="647">
      <c r="B647" s="24"/>
    </row>
    <row r="648">
      <c r="B648" s="24"/>
    </row>
    <row r="649">
      <c r="B649" s="24"/>
    </row>
    <row r="650">
      <c r="B650" s="24"/>
    </row>
    <row r="651">
      <c r="B651" s="24"/>
    </row>
    <row r="652">
      <c r="B652" s="24"/>
    </row>
    <row r="653">
      <c r="B653" s="24"/>
    </row>
    <row r="654">
      <c r="B654" s="24"/>
    </row>
    <row r="655">
      <c r="B655" s="24"/>
    </row>
    <row r="656">
      <c r="B656" s="24"/>
    </row>
    <row r="657">
      <c r="B657" s="24"/>
    </row>
    <row r="658">
      <c r="B658" s="24"/>
    </row>
    <row r="659">
      <c r="B659" s="24"/>
    </row>
    <row r="660">
      <c r="B660" s="24"/>
    </row>
    <row r="661">
      <c r="B661" s="24"/>
    </row>
    <row r="662">
      <c r="B662" s="24"/>
    </row>
    <row r="663">
      <c r="B663" s="24"/>
    </row>
    <row r="664">
      <c r="B664" s="24"/>
    </row>
    <row r="665">
      <c r="B665" s="24"/>
    </row>
    <row r="666">
      <c r="B666" s="24"/>
    </row>
    <row r="667">
      <c r="B667" s="24"/>
    </row>
    <row r="668">
      <c r="B668" s="24"/>
    </row>
    <row r="669">
      <c r="B669" s="24"/>
    </row>
    <row r="670">
      <c r="B670" s="24"/>
    </row>
    <row r="671">
      <c r="B671" s="24"/>
    </row>
    <row r="672">
      <c r="B672" s="24"/>
    </row>
    <row r="673">
      <c r="B673" s="24"/>
    </row>
    <row r="674">
      <c r="B674" s="24"/>
    </row>
    <row r="675">
      <c r="B675" s="24"/>
    </row>
    <row r="676">
      <c r="B676" s="24"/>
    </row>
    <row r="677">
      <c r="B677" s="24"/>
    </row>
    <row r="678">
      <c r="B678" s="24"/>
    </row>
    <row r="679">
      <c r="B679" s="24"/>
    </row>
    <row r="680">
      <c r="B680" s="24"/>
    </row>
    <row r="681">
      <c r="B681" s="24"/>
    </row>
    <row r="682">
      <c r="B682" s="24"/>
    </row>
    <row r="683">
      <c r="B683" s="24"/>
    </row>
    <row r="684">
      <c r="B684" s="24"/>
    </row>
    <row r="685">
      <c r="B685" s="24"/>
    </row>
    <row r="686">
      <c r="B686" s="24"/>
    </row>
    <row r="687">
      <c r="B687" s="24"/>
    </row>
    <row r="688">
      <c r="B688" s="24"/>
    </row>
    <row r="689">
      <c r="B689" s="24"/>
    </row>
    <row r="690">
      <c r="B690" s="24"/>
    </row>
    <row r="691">
      <c r="B691" s="24"/>
    </row>
    <row r="692">
      <c r="B692" s="24"/>
    </row>
    <row r="693">
      <c r="B693" s="24"/>
    </row>
    <row r="694">
      <c r="B694" s="24"/>
    </row>
    <row r="695">
      <c r="B695" s="24"/>
    </row>
    <row r="696">
      <c r="B696" s="24"/>
    </row>
    <row r="697">
      <c r="B697" s="24"/>
    </row>
    <row r="698">
      <c r="B698" s="24"/>
    </row>
    <row r="699">
      <c r="B699" s="24"/>
    </row>
    <row r="700">
      <c r="B700" s="24"/>
    </row>
    <row r="701">
      <c r="B701" s="24"/>
    </row>
    <row r="702">
      <c r="B702" s="24"/>
    </row>
    <row r="703">
      <c r="B703" s="24"/>
    </row>
    <row r="704">
      <c r="B704" s="24"/>
    </row>
    <row r="705">
      <c r="B705" s="24"/>
    </row>
    <row r="706">
      <c r="B706" s="24"/>
    </row>
    <row r="707">
      <c r="B707" s="24"/>
    </row>
    <row r="708">
      <c r="B708" s="24"/>
    </row>
    <row r="709">
      <c r="B709" s="24"/>
    </row>
    <row r="710">
      <c r="B710" s="24"/>
    </row>
    <row r="711">
      <c r="B711" s="24"/>
    </row>
    <row r="712">
      <c r="B712" s="24"/>
    </row>
    <row r="713">
      <c r="B713" s="24"/>
    </row>
    <row r="714">
      <c r="B714" s="24"/>
    </row>
    <row r="715">
      <c r="B715" s="24"/>
    </row>
    <row r="716">
      <c r="B716" s="24"/>
    </row>
    <row r="717">
      <c r="B717" s="24"/>
    </row>
    <row r="718">
      <c r="B718" s="24"/>
    </row>
    <row r="719">
      <c r="B719" s="24"/>
    </row>
    <row r="720">
      <c r="B720" s="24"/>
    </row>
    <row r="721">
      <c r="B721" s="24"/>
    </row>
    <row r="722">
      <c r="B722" s="24"/>
    </row>
    <row r="723">
      <c r="B723" s="24"/>
    </row>
    <row r="724">
      <c r="B724" s="24"/>
    </row>
    <row r="725">
      <c r="B725" s="24"/>
    </row>
    <row r="726">
      <c r="B726" s="24"/>
    </row>
    <row r="727">
      <c r="B727" s="24"/>
    </row>
    <row r="728">
      <c r="B728" s="24"/>
    </row>
    <row r="729">
      <c r="B729" s="24"/>
    </row>
    <row r="730">
      <c r="B730" s="24"/>
    </row>
    <row r="731">
      <c r="B731" s="24"/>
    </row>
    <row r="732">
      <c r="B732" s="24"/>
    </row>
    <row r="733">
      <c r="B733" s="24"/>
    </row>
    <row r="734">
      <c r="B734" s="24"/>
    </row>
    <row r="735">
      <c r="B735" s="24"/>
    </row>
    <row r="736">
      <c r="B736" s="24"/>
    </row>
    <row r="737">
      <c r="B737" s="24"/>
    </row>
    <row r="738">
      <c r="B738" s="24"/>
    </row>
    <row r="739">
      <c r="B739" s="24"/>
    </row>
    <row r="740">
      <c r="B740" s="24"/>
    </row>
    <row r="741">
      <c r="B741" s="24"/>
    </row>
    <row r="742">
      <c r="B742" s="24"/>
    </row>
    <row r="743">
      <c r="B743" s="24"/>
    </row>
    <row r="744">
      <c r="B744" s="24"/>
    </row>
    <row r="745">
      <c r="B745" s="24"/>
    </row>
    <row r="746">
      <c r="B746" s="24"/>
    </row>
    <row r="747">
      <c r="B747" s="24"/>
    </row>
    <row r="748">
      <c r="B748" s="24"/>
    </row>
    <row r="749">
      <c r="B749" s="24"/>
    </row>
    <row r="750">
      <c r="B750" s="24"/>
    </row>
    <row r="751">
      <c r="B751" s="24"/>
    </row>
    <row r="752">
      <c r="B752" s="24"/>
    </row>
    <row r="753">
      <c r="B753" s="24"/>
    </row>
    <row r="754">
      <c r="B754" s="24"/>
    </row>
    <row r="755">
      <c r="B755" s="24"/>
    </row>
    <row r="756">
      <c r="B756" s="24"/>
    </row>
    <row r="757">
      <c r="B757" s="24"/>
    </row>
    <row r="758">
      <c r="B758" s="24"/>
    </row>
    <row r="759">
      <c r="B759" s="24"/>
    </row>
    <row r="760">
      <c r="B760" s="24"/>
    </row>
    <row r="761">
      <c r="B761" s="24"/>
    </row>
    <row r="762">
      <c r="B762" s="24"/>
    </row>
    <row r="763">
      <c r="B763" s="24"/>
    </row>
    <row r="764">
      <c r="B764" s="24"/>
    </row>
    <row r="765">
      <c r="B765" s="24"/>
    </row>
    <row r="766">
      <c r="B766" s="24"/>
    </row>
    <row r="767">
      <c r="B767" s="24"/>
    </row>
    <row r="768">
      <c r="B768" s="24"/>
    </row>
    <row r="769">
      <c r="B769" s="24"/>
    </row>
    <row r="770">
      <c r="B770" s="24"/>
    </row>
    <row r="771">
      <c r="B771" s="24"/>
    </row>
    <row r="772">
      <c r="B772" s="24"/>
    </row>
    <row r="773">
      <c r="B773" s="24"/>
    </row>
    <row r="774">
      <c r="B774" s="24"/>
    </row>
    <row r="775">
      <c r="B775" s="24"/>
    </row>
    <row r="776">
      <c r="B776" s="24"/>
    </row>
    <row r="777">
      <c r="B777" s="24"/>
    </row>
    <row r="778">
      <c r="B778" s="24"/>
    </row>
    <row r="779">
      <c r="B779" s="24"/>
    </row>
    <row r="780">
      <c r="B780" s="24"/>
    </row>
    <row r="781">
      <c r="B781" s="24"/>
    </row>
    <row r="782">
      <c r="B782" s="24"/>
    </row>
    <row r="783">
      <c r="B783" s="24"/>
    </row>
    <row r="784">
      <c r="B784" s="24"/>
    </row>
    <row r="785">
      <c r="B785" s="24"/>
    </row>
    <row r="786">
      <c r="B786" s="24"/>
    </row>
    <row r="787">
      <c r="B787" s="24"/>
    </row>
    <row r="788">
      <c r="B788" s="24"/>
    </row>
    <row r="789">
      <c r="B789" s="24"/>
    </row>
    <row r="790">
      <c r="B790" s="24"/>
    </row>
    <row r="791">
      <c r="B791" s="24"/>
    </row>
    <row r="792">
      <c r="B792" s="24"/>
    </row>
    <row r="793">
      <c r="B793" s="24"/>
    </row>
    <row r="794">
      <c r="B794" s="24"/>
    </row>
    <row r="795">
      <c r="B795" s="24"/>
    </row>
    <row r="796">
      <c r="B796" s="24"/>
    </row>
    <row r="797">
      <c r="B797" s="24"/>
    </row>
    <row r="798">
      <c r="B798" s="24"/>
    </row>
    <row r="799">
      <c r="B799" s="24"/>
    </row>
    <row r="800">
      <c r="B800" s="24"/>
    </row>
    <row r="801">
      <c r="B801" s="24"/>
    </row>
    <row r="802">
      <c r="B802" s="24"/>
    </row>
    <row r="803">
      <c r="B803" s="24"/>
    </row>
    <row r="804">
      <c r="B804" s="24"/>
    </row>
    <row r="805">
      <c r="B805" s="24"/>
    </row>
    <row r="806">
      <c r="B806" s="24"/>
    </row>
    <row r="807">
      <c r="B807" s="24"/>
    </row>
    <row r="808">
      <c r="B808" s="24"/>
    </row>
    <row r="809">
      <c r="B809" s="24"/>
    </row>
    <row r="810">
      <c r="B810" s="24"/>
    </row>
    <row r="811">
      <c r="B811" s="24"/>
    </row>
    <row r="812">
      <c r="B812" s="24"/>
    </row>
    <row r="813">
      <c r="B813" s="24"/>
    </row>
    <row r="814">
      <c r="B814" s="24"/>
    </row>
    <row r="815">
      <c r="B815" s="24"/>
    </row>
    <row r="816">
      <c r="B816" s="24"/>
    </row>
    <row r="817">
      <c r="B817" s="24"/>
    </row>
    <row r="818">
      <c r="B818" s="24"/>
    </row>
    <row r="819">
      <c r="B819" s="24"/>
    </row>
    <row r="820">
      <c r="B820" s="24"/>
    </row>
    <row r="821">
      <c r="B821" s="24"/>
    </row>
    <row r="822">
      <c r="B822" s="24"/>
    </row>
    <row r="823">
      <c r="B823" s="24"/>
    </row>
    <row r="824">
      <c r="B824" s="24"/>
    </row>
    <row r="825">
      <c r="B825" s="24"/>
    </row>
    <row r="826">
      <c r="B826" s="24"/>
    </row>
    <row r="827">
      <c r="B827" s="24"/>
    </row>
    <row r="828">
      <c r="B828" s="24"/>
    </row>
    <row r="829">
      <c r="B829" s="24"/>
    </row>
    <row r="830">
      <c r="B830" s="24"/>
    </row>
    <row r="831">
      <c r="B831" s="24"/>
    </row>
    <row r="832">
      <c r="B832" s="24"/>
    </row>
    <row r="833">
      <c r="B833" s="24"/>
    </row>
    <row r="834">
      <c r="B834" s="24"/>
    </row>
    <row r="835">
      <c r="B835" s="24"/>
    </row>
    <row r="836">
      <c r="B836" s="24"/>
    </row>
    <row r="837">
      <c r="B837" s="24"/>
    </row>
    <row r="838">
      <c r="B838" s="24"/>
    </row>
    <row r="839">
      <c r="B839" s="24"/>
    </row>
    <row r="840">
      <c r="B840" s="24"/>
    </row>
    <row r="841">
      <c r="B841" s="24"/>
    </row>
    <row r="842">
      <c r="B842" s="24"/>
    </row>
    <row r="843">
      <c r="B843" s="24"/>
    </row>
    <row r="844">
      <c r="B844" s="24"/>
    </row>
    <row r="845">
      <c r="B845" s="24"/>
    </row>
    <row r="846">
      <c r="B846" s="24"/>
    </row>
    <row r="847">
      <c r="B847" s="24"/>
    </row>
    <row r="848">
      <c r="B848" s="24"/>
    </row>
    <row r="849">
      <c r="B849" s="24"/>
    </row>
    <row r="850">
      <c r="B850" s="24"/>
    </row>
    <row r="851">
      <c r="B851" s="24"/>
    </row>
    <row r="852">
      <c r="B852" s="24"/>
    </row>
    <row r="853">
      <c r="B853" s="24"/>
    </row>
    <row r="854">
      <c r="B854" s="24"/>
    </row>
    <row r="855">
      <c r="B855" s="24"/>
    </row>
    <row r="856">
      <c r="B856" s="24"/>
    </row>
    <row r="857">
      <c r="B857" s="24"/>
    </row>
    <row r="858">
      <c r="B858" s="24"/>
    </row>
    <row r="859">
      <c r="B859" s="24"/>
    </row>
    <row r="860">
      <c r="B860" s="24"/>
    </row>
    <row r="861">
      <c r="B861" s="24"/>
    </row>
    <row r="862">
      <c r="B862" s="24"/>
    </row>
    <row r="863">
      <c r="B863" s="24"/>
    </row>
    <row r="864">
      <c r="B864" s="24"/>
    </row>
    <row r="865">
      <c r="B865" s="24"/>
    </row>
    <row r="866">
      <c r="B866" s="24"/>
    </row>
    <row r="867">
      <c r="B867" s="24"/>
    </row>
    <row r="868">
      <c r="B868" s="24"/>
    </row>
    <row r="869">
      <c r="B869" s="24"/>
    </row>
    <row r="870">
      <c r="B870" s="24"/>
    </row>
    <row r="871">
      <c r="B871" s="24"/>
    </row>
    <row r="872">
      <c r="B872" s="24"/>
    </row>
    <row r="873">
      <c r="B873" s="24"/>
    </row>
    <row r="874">
      <c r="B874" s="24"/>
    </row>
    <row r="875">
      <c r="B875" s="24"/>
    </row>
    <row r="876">
      <c r="B876" s="24"/>
    </row>
    <row r="877">
      <c r="B877" s="24"/>
    </row>
    <row r="878">
      <c r="B878" s="24"/>
    </row>
    <row r="879">
      <c r="B879" s="24"/>
    </row>
    <row r="880">
      <c r="B880" s="24"/>
    </row>
    <row r="881">
      <c r="B881" s="24"/>
    </row>
    <row r="882">
      <c r="B882" s="24"/>
    </row>
    <row r="883">
      <c r="B883" s="24"/>
    </row>
    <row r="884">
      <c r="B884" s="24"/>
    </row>
    <row r="885">
      <c r="B885" s="24"/>
    </row>
    <row r="886">
      <c r="B886" s="24"/>
    </row>
    <row r="887">
      <c r="B887" s="24"/>
    </row>
    <row r="888">
      <c r="B888" s="24"/>
    </row>
    <row r="889">
      <c r="B889" s="24"/>
    </row>
    <row r="890">
      <c r="B890" s="24"/>
    </row>
    <row r="891">
      <c r="B891" s="24"/>
    </row>
    <row r="892">
      <c r="B892" s="24"/>
    </row>
    <row r="893">
      <c r="B893" s="24"/>
    </row>
    <row r="894">
      <c r="B894" s="24"/>
    </row>
    <row r="895">
      <c r="B895" s="24"/>
    </row>
    <row r="896">
      <c r="B896" s="24"/>
    </row>
    <row r="897">
      <c r="B897" s="24"/>
    </row>
    <row r="898">
      <c r="B898" s="24"/>
    </row>
    <row r="899">
      <c r="B899" s="24"/>
    </row>
    <row r="900">
      <c r="B900" s="24"/>
    </row>
    <row r="901">
      <c r="B901" s="24"/>
    </row>
    <row r="902">
      <c r="B902" s="24"/>
    </row>
    <row r="903">
      <c r="B903" s="24"/>
    </row>
    <row r="904">
      <c r="B904" s="24"/>
    </row>
    <row r="905">
      <c r="B905" s="24"/>
    </row>
    <row r="906">
      <c r="B906" s="24"/>
    </row>
    <row r="907">
      <c r="B907" s="24"/>
    </row>
    <row r="908">
      <c r="B908" s="24"/>
    </row>
    <row r="909">
      <c r="B909" s="24"/>
    </row>
    <row r="910">
      <c r="B910" s="24"/>
    </row>
    <row r="911">
      <c r="B911" s="24"/>
    </row>
    <row r="912">
      <c r="B912" s="24"/>
    </row>
    <row r="913">
      <c r="B913" s="24"/>
    </row>
    <row r="914">
      <c r="B914" s="24"/>
    </row>
    <row r="915">
      <c r="B915" s="24"/>
    </row>
    <row r="916">
      <c r="B916" s="24"/>
    </row>
    <row r="917">
      <c r="B917" s="24"/>
    </row>
    <row r="918">
      <c r="B918" s="24"/>
    </row>
    <row r="919">
      <c r="B919" s="24"/>
    </row>
    <row r="920">
      <c r="B920" s="24"/>
    </row>
    <row r="921">
      <c r="B921" s="24"/>
    </row>
    <row r="922">
      <c r="B922" s="24"/>
    </row>
    <row r="923">
      <c r="B923" s="24"/>
    </row>
    <row r="924">
      <c r="B924" s="24"/>
    </row>
    <row r="925">
      <c r="B925" s="24"/>
    </row>
    <row r="926">
      <c r="B926" s="24"/>
    </row>
    <row r="927">
      <c r="B927" s="24"/>
    </row>
    <row r="928">
      <c r="B928" s="24"/>
    </row>
    <row r="929">
      <c r="B929" s="24"/>
    </row>
    <row r="930">
      <c r="B930" s="24"/>
    </row>
    <row r="931">
      <c r="B931" s="24"/>
    </row>
    <row r="932">
      <c r="B932" s="24"/>
    </row>
    <row r="933">
      <c r="B933" s="24"/>
    </row>
    <row r="934">
      <c r="B934" s="24"/>
    </row>
    <row r="935">
      <c r="B935" s="24"/>
    </row>
    <row r="936">
      <c r="B936" s="24"/>
    </row>
    <row r="937">
      <c r="B937" s="24"/>
    </row>
    <row r="938">
      <c r="B938" s="24"/>
    </row>
    <row r="939">
      <c r="B939" s="24"/>
    </row>
    <row r="940">
      <c r="B940" s="24"/>
    </row>
    <row r="941">
      <c r="B941" s="24"/>
    </row>
    <row r="942">
      <c r="B942" s="24"/>
    </row>
    <row r="943">
      <c r="B943" s="24"/>
    </row>
    <row r="944">
      <c r="B944" s="24"/>
    </row>
    <row r="945">
      <c r="B945" s="24"/>
    </row>
    <row r="946">
      <c r="B946" s="24"/>
    </row>
    <row r="947">
      <c r="B947" s="24"/>
    </row>
    <row r="948">
      <c r="B948" s="24"/>
    </row>
    <row r="949">
      <c r="B949" s="24"/>
    </row>
    <row r="950">
      <c r="B950" s="24"/>
    </row>
    <row r="951">
      <c r="B951" s="24"/>
    </row>
    <row r="952">
      <c r="B952" s="24"/>
    </row>
    <row r="953">
      <c r="B953" s="24"/>
    </row>
    <row r="954">
      <c r="B954" s="24"/>
    </row>
    <row r="955">
      <c r="B955" s="24"/>
    </row>
    <row r="956">
      <c r="B956" s="24"/>
    </row>
    <row r="957">
      <c r="B957" s="24"/>
    </row>
    <row r="958">
      <c r="B958" s="24"/>
    </row>
    <row r="959">
      <c r="B959" s="24"/>
    </row>
    <row r="960">
      <c r="B960" s="24"/>
    </row>
    <row r="961">
      <c r="B961" s="24"/>
    </row>
    <row r="962">
      <c r="B962" s="24"/>
    </row>
    <row r="963">
      <c r="B963" s="24"/>
    </row>
    <row r="964">
      <c r="B964" s="24"/>
    </row>
    <row r="965">
      <c r="B965" s="24"/>
    </row>
    <row r="966">
      <c r="B966" s="24"/>
    </row>
    <row r="967">
      <c r="B967" s="24"/>
    </row>
    <row r="968">
      <c r="B968" s="24"/>
    </row>
    <row r="969">
      <c r="B969" s="24"/>
    </row>
    <row r="970">
      <c r="B970" s="24"/>
    </row>
    <row r="971">
      <c r="B971" s="24"/>
    </row>
    <row r="972">
      <c r="B972" s="24"/>
    </row>
    <row r="973">
      <c r="B973" s="24"/>
    </row>
    <row r="974">
      <c r="B974" s="24"/>
    </row>
    <row r="975">
      <c r="B975" s="24"/>
    </row>
    <row r="976">
      <c r="B976" s="24"/>
    </row>
    <row r="977">
      <c r="B977" s="24"/>
    </row>
    <row r="978">
      <c r="B978" s="24"/>
    </row>
    <row r="979">
      <c r="B979" s="24"/>
    </row>
    <row r="980">
      <c r="B980" s="24"/>
    </row>
    <row r="981">
      <c r="B981" s="24"/>
    </row>
    <row r="982">
      <c r="B982" s="24"/>
    </row>
    <row r="983">
      <c r="B983" s="24"/>
    </row>
    <row r="984">
      <c r="B984" s="24"/>
    </row>
    <row r="985">
      <c r="B985" s="24"/>
    </row>
    <row r="986">
      <c r="B986" s="24"/>
    </row>
    <row r="987">
      <c r="B987" s="24"/>
    </row>
    <row r="988">
      <c r="B988" s="24"/>
    </row>
    <row r="989">
      <c r="B989" s="24"/>
    </row>
    <row r="990">
      <c r="B990" s="24"/>
    </row>
    <row r="991">
      <c r="B991" s="24"/>
    </row>
    <row r="992">
      <c r="B992" s="24"/>
    </row>
    <row r="993">
      <c r="B993" s="24"/>
    </row>
    <row r="994">
      <c r="B994" s="24"/>
    </row>
    <row r="995">
      <c r="B995" s="24"/>
    </row>
    <row r="996">
      <c r="B996" s="24"/>
    </row>
  </sheetData>
  <mergeCells count="1">
    <mergeCell ref="A8:G8"/>
  </mergeCells>
  <hyperlinks>
    <hyperlink r:id="rId1" ref="A13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75"/>
    <col customWidth="1" min="2" max="2" width="30.0"/>
    <col customWidth="1" min="3" max="3" width="28.0"/>
    <col customWidth="1" min="4" max="4" width="26.38"/>
  </cols>
  <sheetData>
    <row r="1">
      <c r="A1" s="1" t="s">
        <v>78</v>
      </c>
      <c r="B1" s="33">
        <f>2.73*432000</f>
        <v>1179360</v>
      </c>
    </row>
    <row r="2">
      <c r="A2" s="1" t="s">
        <v>10</v>
      </c>
      <c r="B2" s="34">
        <f>(B3+B4)/(B5*B6*B7)</f>
        <v>2.734375</v>
      </c>
    </row>
    <row r="3">
      <c r="A3" s="3" t="s">
        <v>1</v>
      </c>
      <c r="B3" s="4">
        <v>0.75</v>
      </c>
    </row>
    <row r="4">
      <c r="A4" s="3" t="s">
        <v>3</v>
      </c>
      <c r="B4" s="4">
        <v>1.0</v>
      </c>
    </row>
    <row r="5">
      <c r="A5" s="3" t="s">
        <v>4</v>
      </c>
      <c r="B5" s="4">
        <v>1.0</v>
      </c>
      <c r="C5" s="5" t="s">
        <v>79</v>
      </c>
    </row>
    <row r="6">
      <c r="A6" s="3" t="s">
        <v>6</v>
      </c>
      <c r="B6" s="4">
        <v>0.64</v>
      </c>
    </row>
    <row r="7">
      <c r="A7" s="3" t="s">
        <v>8</v>
      </c>
      <c r="B7" s="4">
        <v>1.0</v>
      </c>
      <c r="C7" s="5" t="s">
        <v>73</v>
      </c>
    </row>
    <row r="10">
      <c r="A10" s="9" t="s">
        <v>80</v>
      </c>
    </row>
    <row r="11">
      <c r="A11" s="11" t="s">
        <v>81</v>
      </c>
    </row>
    <row r="12">
      <c r="A12" s="5" t="s">
        <v>82</v>
      </c>
    </row>
    <row r="13">
      <c r="A13" s="6" t="s">
        <v>83</v>
      </c>
    </row>
    <row r="14">
      <c r="A14" s="35">
        <f>120*60*60</f>
        <v>432000</v>
      </c>
    </row>
    <row r="15">
      <c r="A15" s="35"/>
    </row>
    <row r="16">
      <c r="A16" s="9" t="s">
        <v>84</v>
      </c>
    </row>
    <row r="17">
      <c r="A17" s="31" t="s">
        <v>85</v>
      </c>
      <c r="B17" s="12"/>
    </row>
    <row r="18">
      <c r="A18" s="31"/>
      <c r="B18" s="12"/>
    </row>
    <row r="19">
      <c r="A19" s="21" t="s">
        <v>86</v>
      </c>
      <c r="B19" s="12">
        <v>0.57</v>
      </c>
    </row>
    <row r="20">
      <c r="A20" s="21" t="s">
        <v>87</v>
      </c>
      <c r="B20" s="12">
        <v>0.71</v>
      </c>
    </row>
    <row r="21">
      <c r="A21" s="22" t="s">
        <v>88</v>
      </c>
      <c r="B21" s="12">
        <v>0.65</v>
      </c>
    </row>
    <row r="22">
      <c r="A22" s="22" t="s">
        <v>89</v>
      </c>
      <c r="B22" s="12">
        <v>0.73</v>
      </c>
    </row>
    <row r="23">
      <c r="A23" s="22" t="s">
        <v>90</v>
      </c>
      <c r="B23" s="12">
        <v>0.55</v>
      </c>
    </row>
    <row r="24">
      <c r="A24" s="5" t="s">
        <v>91</v>
      </c>
      <c r="B24" s="12">
        <v>0.64</v>
      </c>
    </row>
    <row r="26">
      <c r="A26" s="9" t="s">
        <v>30</v>
      </c>
    </row>
    <row r="27">
      <c r="A27" s="10" t="s">
        <v>92</v>
      </c>
    </row>
    <row r="28">
      <c r="A28" s="10" t="s">
        <v>93</v>
      </c>
    </row>
    <row r="29">
      <c r="A29" s="5" t="s">
        <v>94</v>
      </c>
    </row>
    <row r="31">
      <c r="A31" s="5" t="s">
        <v>95</v>
      </c>
      <c r="B31" s="5" t="s">
        <v>96</v>
      </c>
      <c r="C31" s="5" t="s">
        <v>97</v>
      </c>
      <c r="D31" s="5" t="s">
        <v>98</v>
      </c>
      <c r="E31" s="5" t="s">
        <v>99</v>
      </c>
    </row>
    <row r="32">
      <c r="A32" s="5" t="s">
        <v>100</v>
      </c>
      <c r="B32" s="5">
        <v>309.5</v>
      </c>
      <c r="C32" s="5">
        <v>581.3</v>
      </c>
      <c r="D32" s="5">
        <v>12.03</v>
      </c>
      <c r="E32" s="22" t="s">
        <v>101</v>
      </c>
    </row>
    <row r="33">
      <c r="A33" s="5" t="s">
        <v>102</v>
      </c>
      <c r="B33" s="5">
        <v>129.5</v>
      </c>
      <c r="C33" s="5">
        <v>258.0</v>
      </c>
      <c r="D33" s="5">
        <v>5.49</v>
      </c>
      <c r="E33" s="21" t="s">
        <v>103</v>
      </c>
    </row>
    <row r="34">
      <c r="A34" s="5" t="s">
        <v>104</v>
      </c>
      <c r="B34" s="5">
        <v>3310.0</v>
      </c>
      <c r="C34" s="5">
        <v>368.0</v>
      </c>
      <c r="D34" s="5">
        <v>47.63</v>
      </c>
      <c r="E34" s="22" t="s">
        <v>105</v>
      </c>
    </row>
    <row r="35">
      <c r="A35" s="5" t="s">
        <v>106</v>
      </c>
      <c r="B35" s="5">
        <v>60.0</v>
      </c>
      <c r="C35" s="5">
        <v>553.0</v>
      </c>
      <c r="D35" s="5">
        <v>7.69</v>
      </c>
      <c r="E35" s="22" t="s">
        <v>107</v>
      </c>
    </row>
    <row r="36">
      <c r="A36" s="5" t="s">
        <v>108</v>
      </c>
      <c r="B36" s="5">
        <v>99.6</v>
      </c>
      <c r="C36" s="5">
        <v>255.1</v>
      </c>
      <c r="D36" s="5">
        <v>4.62</v>
      </c>
      <c r="E36" s="22" t="s">
        <v>109</v>
      </c>
    </row>
    <row r="37">
      <c r="A37" s="5" t="s">
        <v>110</v>
      </c>
      <c r="B37" s="5">
        <v>132.0</v>
      </c>
      <c r="C37" s="5">
        <v>127.0</v>
      </c>
      <c r="D37" s="5">
        <v>3.38</v>
      </c>
      <c r="E37" s="22" t="s">
        <v>111</v>
      </c>
    </row>
    <row r="38">
      <c r="A38" s="5" t="s">
        <v>112</v>
      </c>
      <c r="B38" s="5">
        <v>7.5</v>
      </c>
      <c r="C38" s="5">
        <v>182.6</v>
      </c>
      <c r="D38" s="5">
        <v>2.569</v>
      </c>
      <c r="E38" s="22" t="s">
        <v>113</v>
      </c>
    </row>
    <row r="39">
      <c r="A39" s="5" t="s">
        <v>114</v>
      </c>
      <c r="B39" s="5">
        <v>31.5</v>
      </c>
      <c r="C39" s="5">
        <v>69.9</v>
      </c>
      <c r="D39" s="5">
        <v>1.64</v>
      </c>
      <c r="E39" s="21" t="s">
        <v>115</v>
      </c>
    </row>
    <row r="40">
      <c r="A40" s="5" t="s">
        <v>116</v>
      </c>
      <c r="B40" s="5">
        <v>6.6</v>
      </c>
      <c r="C40" s="5">
        <v>59.4</v>
      </c>
      <c r="D40" s="5">
        <v>0.91</v>
      </c>
      <c r="E40" s="22" t="s">
        <v>117</v>
      </c>
    </row>
    <row r="41">
      <c r="A41" s="5" t="s">
        <v>118</v>
      </c>
      <c r="B41" s="5">
        <v>83.7</v>
      </c>
      <c r="C41" s="5">
        <v>0.02</v>
      </c>
      <c r="D41" s="5">
        <v>0.84</v>
      </c>
      <c r="E41" s="21" t="s">
        <v>119</v>
      </c>
    </row>
    <row r="42">
      <c r="A42" s="5" t="s">
        <v>120</v>
      </c>
      <c r="B42" s="5">
        <v>0.5</v>
      </c>
      <c r="C42" s="5">
        <v>66.0</v>
      </c>
      <c r="D42" s="5">
        <v>0.87</v>
      </c>
      <c r="E42" s="22" t="s">
        <v>121</v>
      </c>
    </row>
    <row r="44">
      <c r="A44" s="5" t="s">
        <v>122</v>
      </c>
      <c r="B44" s="36">
        <f t="shared" ref="B44:D44" si="1">SUM(B32:B42)</f>
        <v>4170.4</v>
      </c>
      <c r="C44" s="36">
        <f t="shared" si="1"/>
        <v>2520.32</v>
      </c>
      <c r="D44" s="37">
        <f t="shared" si="1"/>
        <v>87.669</v>
      </c>
    </row>
    <row r="45">
      <c r="A45" s="5" t="s">
        <v>123</v>
      </c>
      <c r="B45" s="36">
        <f>B44+C44</f>
        <v>6690.72</v>
      </c>
    </row>
    <row r="46">
      <c r="A46" s="5" t="s">
        <v>124</v>
      </c>
      <c r="B46" s="38">
        <f>B44/B45</f>
        <v>0.6233110936</v>
      </c>
    </row>
    <row r="47">
      <c r="A47" s="5" t="s">
        <v>125</v>
      </c>
      <c r="B47" s="38">
        <f>C44/B45</f>
        <v>0.3766889064</v>
      </c>
    </row>
    <row r="50">
      <c r="A50" s="6"/>
    </row>
  </sheetData>
  <mergeCells count="3">
    <mergeCell ref="A10:E10"/>
    <mergeCell ref="A16:E16"/>
    <mergeCell ref="A26:E26"/>
  </mergeCells>
  <hyperlinks>
    <hyperlink r:id="rId1" ref="A11"/>
    <hyperlink r:id="rId2" ref="A19"/>
    <hyperlink r:id="rId3" location="page=9" ref="A20"/>
    <hyperlink r:id="rId4" ref="A21"/>
    <hyperlink r:id="rId5" location="page=10" ref="A22"/>
    <hyperlink r:id="rId6" ref="A23"/>
    <hyperlink r:id="rId7" ref="A27"/>
    <hyperlink r:id="rId8" ref="A28"/>
    <hyperlink r:id="rId9" ref="E32"/>
    <hyperlink r:id="rId10" ref="E33"/>
    <hyperlink r:id="rId11" ref="E34"/>
    <hyperlink r:id="rId12" ref="E35"/>
    <hyperlink r:id="rId13" ref="E36"/>
    <hyperlink r:id="rId14" ref="E37"/>
    <hyperlink r:id="rId15" ref="E38"/>
    <hyperlink r:id="rId16" ref="E39"/>
    <hyperlink r:id="rId17" ref="E40"/>
    <hyperlink r:id="rId18" ref="E41"/>
    <hyperlink r:id="rId19" ref="E42"/>
  </hyperlinks>
  <drawing r:id="rId20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38"/>
    <col customWidth="1" min="2" max="2" width="15.63"/>
    <col customWidth="1" min="6" max="6" width="18.38"/>
    <col customWidth="1" min="7" max="7" width="23.5"/>
  </cols>
  <sheetData>
    <row r="1" ht="16.5" customHeight="1">
      <c r="A1" s="1" t="s">
        <v>10</v>
      </c>
      <c r="B1" s="34">
        <f>(B2+B3)/(B4*B5*B6)</f>
        <v>8.743743744</v>
      </c>
      <c r="G1" s="5"/>
    </row>
    <row r="2" ht="16.5" customHeight="1">
      <c r="A2" s="3" t="s">
        <v>1</v>
      </c>
      <c r="B2" s="4">
        <v>1.6205</v>
      </c>
      <c r="G2" s="5"/>
    </row>
    <row r="3" ht="16.5" customHeight="1">
      <c r="A3" s="3" t="s">
        <v>3</v>
      </c>
      <c r="B3" s="4">
        <v>1.0</v>
      </c>
      <c r="G3" s="5"/>
    </row>
    <row r="4" ht="16.5" customHeight="1">
      <c r="A4" s="3" t="s">
        <v>4</v>
      </c>
      <c r="B4" s="4">
        <v>0.37</v>
      </c>
      <c r="G4" s="5"/>
    </row>
    <row r="5" ht="16.5" customHeight="1">
      <c r="A5" s="3" t="s">
        <v>6</v>
      </c>
      <c r="B5" s="4">
        <v>0.81</v>
      </c>
      <c r="G5" s="5"/>
    </row>
    <row r="6" ht="16.5" customHeight="1">
      <c r="A6" s="3" t="s">
        <v>8</v>
      </c>
      <c r="B6" s="4">
        <v>1.0</v>
      </c>
      <c r="C6" s="5" t="s">
        <v>73</v>
      </c>
      <c r="G6" s="5"/>
    </row>
    <row r="7" ht="16.5" customHeight="1">
      <c r="G7" s="5"/>
    </row>
    <row r="8">
      <c r="A8" s="30" t="s">
        <v>15</v>
      </c>
    </row>
    <row r="9">
      <c r="A9" s="10" t="s">
        <v>126</v>
      </c>
      <c r="F9" s="5" t="s">
        <v>127</v>
      </c>
    </row>
    <row r="10">
      <c r="C10" s="39" t="s">
        <v>128</v>
      </c>
    </row>
    <row r="11">
      <c r="A11" s="5" t="s">
        <v>129</v>
      </c>
      <c r="B11" s="5" t="s">
        <v>130</v>
      </c>
      <c r="C11" s="5" t="s">
        <v>131</v>
      </c>
      <c r="D11" s="5" t="s">
        <v>132</v>
      </c>
    </row>
    <row r="12">
      <c r="A12" s="5" t="s">
        <v>133</v>
      </c>
      <c r="B12" s="3" t="s">
        <v>134</v>
      </c>
      <c r="C12" s="3" t="s">
        <v>135</v>
      </c>
      <c r="D12" s="3" t="s">
        <v>136</v>
      </c>
    </row>
    <row r="13">
      <c r="A13" s="5" t="s">
        <v>137</v>
      </c>
      <c r="B13" s="12">
        <v>0.7</v>
      </c>
      <c r="C13" s="13">
        <v>0.175</v>
      </c>
      <c r="D13" s="13">
        <v>0.675</v>
      </c>
    </row>
    <row r="14">
      <c r="A14" s="5" t="s">
        <v>138</v>
      </c>
      <c r="B14" s="13">
        <v>0.3735</v>
      </c>
      <c r="C14" s="13">
        <v>0.6235</v>
      </c>
      <c r="D14" s="13">
        <v>0.003</v>
      </c>
      <c r="G14" s="38"/>
      <c r="H14" s="40"/>
    </row>
    <row r="15">
      <c r="A15" s="5" t="s">
        <v>139</v>
      </c>
      <c r="B15" s="12">
        <f t="shared" ref="B15:D15" si="1">B13*B14</f>
        <v>0.26145</v>
      </c>
      <c r="C15" s="12">
        <f t="shared" si="1"/>
        <v>0.1091125</v>
      </c>
      <c r="D15" s="41">
        <f t="shared" si="1"/>
        <v>0.002025</v>
      </c>
    </row>
    <row r="16">
      <c r="A16" s="5" t="s">
        <v>140</v>
      </c>
      <c r="B16" s="12">
        <f>SUM(B15:D15)</f>
        <v>0.3725875</v>
      </c>
      <c r="C16" s="5"/>
      <c r="D16" s="5"/>
    </row>
    <row r="17" ht="15.0" customHeight="1">
      <c r="A17" s="5"/>
      <c r="B17" s="5"/>
      <c r="C17" s="5"/>
      <c r="D17" s="5"/>
    </row>
    <row r="18" ht="15.0" customHeight="1">
      <c r="A18" s="30" t="s">
        <v>30</v>
      </c>
    </row>
    <row r="19">
      <c r="A19" s="5" t="s">
        <v>141</v>
      </c>
      <c r="B19" s="5"/>
      <c r="C19" s="5"/>
      <c r="D19" s="5"/>
    </row>
    <row r="20">
      <c r="A20" s="5"/>
      <c r="B20" s="5"/>
      <c r="C20" s="5"/>
      <c r="D20" s="5"/>
    </row>
    <row r="21">
      <c r="A21" s="10" t="s">
        <v>142</v>
      </c>
      <c r="B21" s="5"/>
      <c r="C21" s="5"/>
      <c r="D21" s="5"/>
    </row>
    <row r="22">
      <c r="A22" s="5" t="s">
        <v>30</v>
      </c>
      <c r="B22" s="5" t="s">
        <v>143</v>
      </c>
      <c r="C22" s="5" t="s">
        <v>144</v>
      </c>
      <c r="D22" s="5" t="s">
        <v>145</v>
      </c>
    </row>
    <row r="23">
      <c r="A23" s="5" t="s">
        <v>11</v>
      </c>
      <c r="B23" s="5">
        <v>1.0</v>
      </c>
      <c r="C23" s="5">
        <v>2.0</v>
      </c>
      <c r="D23" s="5">
        <v>0.0</v>
      </c>
    </row>
    <row r="24">
      <c r="A24" s="5" t="s">
        <v>146</v>
      </c>
      <c r="B24" s="36">
        <f>B14*B23</f>
        <v>0.3735</v>
      </c>
      <c r="C24" s="36">
        <f t="shared" ref="C24:D24" si="2">C23*C14</f>
        <v>1.247</v>
      </c>
      <c r="D24" s="37">
        <f t="shared" si="2"/>
        <v>0</v>
      </c>
    </row>
    <row r="25">
      <c r="A25" s="5" t="s">
        <v>147</v>
      </c>
      <c r="B25" s="36">
        <f>SUM(B24:D24)</f>
        <v>1.6205</v>
      </c>
    </row>
    <row r="26">
      <c r="A26" s="5"/>
      <c r="D26" s="35"/>
    </row>
    <row r="27">
      <c r="A27" s="30" t="s">
        <v>148</v>
      </c>
    </row>
    <row r="28">
      <c r="A28" s="42" t="s">
        <v>149</v>
      </c>
      <c r="B28" s="13"/>
    </row>
    <row r="29">
      <c r="A29" s="42"/>
      <c r="B29" s="13"/>
    </row>
    <row r="30">
      <c r="A30" s="11" t="s">
        <v>150</v>
      </c>
      <c r="B30" s="13">
        <v>0.925</v>
      </c>
    </row>
    <row r="31">
      <c r="A31" s="11" t="s">
        <v>151</v>
      </c>
      <c r="B31" s="13">
        <v>0.8791</v>
      </c>
    </row>
    <row r="32">
      <c r="A32" s="10" t="s">
        <v>152</v>
      </c>
      <c r="B32" s="12">
        <v>0.8</v>
      </c>
    </row>
    <row r="33">
      <c r="A33" s="10" t="s">
        <v>152</v>
      </c>
      <c r="B33" s="12">
        <v>0.68</v>
      </c>
    </row>
    <row r="34">
      <c r="A34" s="10" t="s">
        <v>152</v>
      </c>
      <c r="B34" s="12">
        <v>0.75</v>
      </c>
    </row>
    <row r="35">
      <c r="A35" s="5" t="s">
        <v>153</v>
      </c>
      <c r="B35" s="12">
        <v>0.8057</v>
      </c>
      <c r="C35" s="5"/>
    </row>
    <row r="36">
      <c r="A36" s="12"/>
      <c r="B36" s="5"/>
      <c r="C36" s="5"/>
    </row>
    <row r="40">
      <c r="A40" s="42"/>
      <c r="B40" s="12"/>
    </row>
    <row r="44">
      <c r="A44" s="5"/>
    </row>
  </sheetData>
  <mergeCells count="4">
    <mergeCell ref="A8:G8"/>
    <mergeCell ref="C10:D10"/>
    <mergeCell ref="A18:G18"/>
    <mergeCell ref="A27:G27"/>
  </mergeCells>
  <hyperlinks>
    <hyperlink r:id="rId1" ref="A9"/>
    <hyperlink r:id="rId2" ref="A21"/>
    <hyperlink r:id="rId3" ref="A30"/>
    <hyperlink r:id="rId4" ref="A31"/>
    <hyperlink r:id="rId5" ref="A32"/>
    <hyperlink r:id="rId6" ref="A33"/>
    <hyperlink r:id="rId7" ref="A34"/>
  </hyperlinks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9.25"/>
    <col customWidth="1" min="2" max="2" width="18.63"/>
    <col customWidth="1" min="5" max="5" width="14.13"/>
  </cols>
  <sheetData>
    <row r="1">
      <c r="A1" s="1" t="s">
        <v>10</v>
      </c>
      <c r="B1" s="7">
        <f>(B2+B3)/(B4*B5*B6)</f>
        <v>50.40322581</v>
      </c>
    </row>
    <row r="2">
      <c r="A2" s="3" t="s">
        <v>1</v>
      </c>
      <c r="B2" s="4">
        <v>0.5</v>
      </c>
      <c r="C2" s="5" t="s">
        <v>154</v>
      </c>
    </row>
    <row r="3">
      <c r="A3" s="3" t="s">
        <v>3</v>
      </c>
      <c r="B3" s="4">
        <v>1.0</v>
      </c>
    </row>
    <row r="4">
      <c r="A4" s="3" t="s">
        <v>15</v>
      </c>
      <c r="B4" s="4">
        <v>0.05</v>
      </c>
    </row>
    <row r="5">
      <c r="A5" s="3" t="s">
        <v>6</v>
      </c>
      <c r="B5" s="4">
        <v>0.8</v>
      </c>
    </row>
    <row r="6">
      <c r="A6" s="3" t="s">
        <v>8</v>
      </c>
      <c r="B6" s="4">
        <v>0.744</v>
      </c>
    </row>
    <row r="8">
      <c r="A8" s="9" t="s">
        <v>15</v>
      </c>
    </row>
    <row r="9">
      <c r="A9" s="5" t="s">
        <v>155</v>
      </c>
      <c r="B9" s="5"/>
      <c r="C9" s="5"/>
    </row>
    <row r="10">
      <c r="A10" s="5"/>
      <c r="B10" s="13"/>
      <c r="C10" s="42"/>
    </row>
    <row r="11">
      <c r="A11" s="43" t="s">
        <v>156</v>
      </c>
      <c r="B11" s="44">
        <v>0.0468</v>
      </c>
      <c r="C11" s="11" t="s">
        <v>157</v>
      </c>
    </row>
    <row r="12">
      <c r="A12" s="45" t="s">
        <v>158</v>
      </c>
      <c r="B12" s="46">
        <v>0.0129</v>
      </c>
      <c r="C12" s="10" t="s">
        <v>159</v>
      </c>
    </row>
    <row r="13">
      <c r="A13" s="43" t="s">
        <v>160</v>
      </c>
      <c r="B13" s="44">
        <v>0.041</v>
      </c>
      <c r="C13" s="10" t="s">
        <v>161</v>
      </c>
    </row>
    <row r="14">
      <c r="A14" s="47" t="s">
        <v>162</v>
      </c>
      <c r="B14" s="44">
        <v>0.011</v>
      </c>
      <c r="Z14" s="42"/>
    </row>
    <row r="15">
      <c r="A15" s="45" t="s">
        <v>163</v>
      </c>
      <c r="B15" s="46">
        <v>0.0183</v>
      </c>
      <c r="C15" s="11" t="s">
        <v>164</v>
      </c>
    </row>
    <row r="16">
      <c r="A16" s="43" t="s">
        <v>165</v>
      </c>
      <c r="B16" s="48">
        <v>0.04</v>
      </c>
      <c r="C16" s="11" t="s">
        <v>166</v>
      </c>
    </row>
    <row r="17">
      <c r="A17" s="45" t="s">
        <v>167</v>
      </c>
      <c r="B17" s="46">
        <v>0.052</v>
      </c>
      <c r="C17" s="11" t="s">
        <v>168</v>
      </c>
    </row>
    <row r="18">
      <c r="A18" s="43" t="s">
        <v>169</v>
      </c>
      <c r="B18" s="44">
        <v>0.078</v>
      </c>
      <c r="C18" s="11" t="s">
        <v>170</v>
      </c>
    </row>
    <row r="19">
      <c r="A19" s="43" t="s">
        <v>171</v>
      </c>
      <c r="B19" s="44">
        <v>0.1016</v>
      </c>
      <c r="Z19" s="42"/>
    </row>
    <row r="20">
      <c r="A20" s="45" t="s">
        <v>172</v>
      </c>
      <c r="B20" s="49">
        <v>0.04</v>
      </c>
      <c r="C20" s="11" t="s">
        <v>173</v>
      </c>
    </row>
    <row r="21">
      <c r="A21" s="50" t="s">
        <v>174</v>
      </c>
      <c r="B21" s="46">
        <v>0.025</v>
      </c>
      <c r="Z21" s="42"/>
    </row>
    <row r="22">
      <c r="A22" s="50" t="s">
        <v>175</v>
      </c>
      <c r="B22" s="46">
        <v>0.062</v>
      </c>
      <c r="Z22" s="42"/>
    </row>
    <row r="23">
      <c r="A23" s="50" t="s">
        <v>176</v>
      </c>
      <c r="B23" s="49">
        <v>0.01</v>
      </c>
      <c r="Z23" s="42"/>
    </row>
    <row r="24">
      <c r="A24" s="50" t="s">
        <v>177</v>
      </c>
      <c r="B24" s="46">
        <v>0.076</v>
      </c>
      <c r="Z24" s="42"/>
    </row>
    <row r="25">
      <c r="A25" s="43" t="s">
        <v>178</v>
      </c>
      <c r="B25" s="44">
        <v>0.081</v>
      </c>
      <c r="C25" s="11" t="s">
        <v>179</v>
      </c>
    </row>
    <row r="26">
      <c r="A26" s="47" t="s">
        <v>180</v>
      </c>
      <c r="B26" s="44">
        <v>0.019</v>
      </c>
      <c r="Z26" s="42"/>
    </row>
    <row r="27">
      <c r="A27" s="47" t="s">
        <v>181</v>
      </c>
      <c r="B27" s="44">
        <v>0.016</v>
      </c>
      <c r="Z27" s="42"/>
    </row>
    <row r="28" ht="17.25" customHeight="1">
      <c r="A28" s="45" t="s">
        <v>182</v>
      </c>
      <c r="B28" s="49">
        <v>0.06</v>
      </c>
      <c r="C28" s="11" t="s">
        <v>183</v>
      </c>
    </row>
    <row r="29">
      <c r="A29" s="50" t="s">
        <v>184</v>
      </c>
      <c r="B29" s="46">
        <v>0.032</v>
      </c>
    </row>
    <row r="30">
      <c r="A30" s="45" t="s">
        <v>185</v>
      </c>
      <c r="B30" s="46">
        <v>0.061</v>
      </c>
    </row>
    <row r="31">
      <c r="A31" s="45" t="s">
        <v>186</v>
      </c>
      <c r="B31" s="46">
        <v>0.0875</v>
      </c>
    </row>
    <row r="32">
      <c r="A32" s="45" t="s">
        <v>187</v>
      </c>
      <c r="B32" s="46">
        <v>0.1315</v>
      </c>
    </row>
    <row r="33">
      <c r="A33" s="45" t="s">
        <v>188</v>
      </c>
      <c r="B33" s="49">
        <v>0.05</v>
      </c>
    </row>
    <row r="34">
      <c r="A34" s="45" t="s">
        <v>189</v>
      </c>
      <c r="B34" s="46">
        <v>0.026</v>
      </c>
    </row>
    <row r="35">
      <c r="A35" s="45" t="s">
        <v>190</v>
      </c>
      <c r="B35" s="46">
        <v>0.083</v>
      </c>
    </row>
    <row r="36">
      <c r="A36" s="3" t="s">
        <v>191</v>
      </c>
      <c r="B36" s="51">
        <f>AVERAGE(B11:B35)</f>
        <v>0.050464</v>
      </c>
    </row>
    <row r="39">
      <c r="A39" s="9" t="s">
        <v>30</v>
      </c>
    </row>
    <row r="40">
      <c r="A40" s="52" t="s">
        <v>192</v>
      </c>
      <c r="C40" s="10" t="s">
        <v>193</v>
      </c>
    </row>
    <row r="41">
      <c r="A41" s="52" t="s">
        <v>194</v>
      </c>
      <c r="C41" s="10" t="s">
        <v>195</v>
      </c>
    </row>
    <row r="42">
      <c r="A42" s="5" t="s">
        <v>196</v>
      </c>
      <c r="C42" s="10" t="s">
        <v>197</v>
      </c>
    </row>
    <row r="43">
      <c r="A43" s="5" t="s">
        <v>198</v>
      </c>
      <c r="C43" s="10" t="s">
        <v>199</v>
      </c>
    </row>
    <row r="44">
      <c r="A44" s="5"/>
      <c r="C44" s="5"/>
    </row>
    <row r="45">
      <c r="A45" s="9" t="s">
        <v>42</v>
      </c>
    </row>
    <row r="46">
      <c r="A46" s="5" t="s">
        <v>200</v>
      </c>
      <c r="B46" s="12">
        <v>0.85</v>
      </c>
      <c r="C46" s="10" t="s">
        <v>201</v>
      </c>
    </row>
    <row r="47">
      <c r="A47" s="5" t="s">
        <v>200</v>
      </c>
      <c r="B47" s="12">
        <v>0.8</v>
      </c>
      <c r="C47" s="11" t="s">
        <v>202</v>
      </c>
    </row>
    <row r="48">
      <c r="A48" s="5" t="s">
        <v>203</v>
      </c>
      <c r="B48" s="12">
        <v>0.97</v>
      </c>
      <c r="C48" s="11" t="s">
        <v>204</v>
      </c>
    </row>
    <row r="49">
      <c r="A49" s="5" t="s">
        <v>205</v>
      </c>
      <c r="B49" s="12">
        <v>0.78</v>
      </c>
      <c r="C49" s="11" t="s">
        <v>206</v>
      </c>
    </row>
    <row r="50">
      <c r="A50" s="5" t="s">
        <v>207</v>
      </c>
      <c r="B50" s="12">
        <v>0.91</v>
      </c>
      <c r="C50" s="11" t="s">
        <v>208</v>
      </c>
    </row>
    <row r="51">
      <c r="A51" s="5" t="s">
        <v>209</v>
      </c>
      <c r="B51" s="53">
        <v>0.659</v>
      </c>
      <c r="C51" s="11" t="s">
        <v>210</v>
      </c>
    </row>
    <row r="52">
      <c r="A52" s="5" t="s">
        <v>211</v>
      </c>
      <c r="B52" s="53">
        <v>0.628</v>
      </c>
      <c r="C52" s="11" t="s">
        <v>210</v>
      </c>
    </row>
    <row r="53">
      <c r="A53" s="3" t="s">
        <v>212</v>
      </c>
      <c r="B53" s="54">
        <f>AVERAGE(B46:B52)</f>
        <v>0.7995714286</v>
      </c>
      <c r="E53" s="5"/>
      <c r="F53" s="42"/>
    </row>
    <row r="54">
      <c r="A54" s="5"/>
      <c r="E54" s="5"/>
      <c r="F54" s="42"/>
    </row>
    <row r="55">
      <c r="A55" s="9" t="s">
        <v>50</v>
      </c>
    </row>
    <row r="56">
      <c r="A56" s="5" t="s">
        <v>213</v>
      </c>
      <c r="B56" s="53">
        <v>0.744</v>
      </c>
      <c r="C56" s="10" t="s">
        <v>214</v>
      </c>
    </row>
  </sheetData>
  <mergeCells count="4">
    <mergeCell ref="A8:I8"/>
    <mergeCell ref="A39:I39"/>
    <mergeCell ref="A45:I45"/>
    <mergeCell ref="A55:I55"/>
  </mergeCells>
  <hyperlinks>
    <hyperlink r:id="rId1" ref="C11"/>
    <hyperlink r:id="rId2" ref="C12"/>
    <hyperlink r:id="rId3" ref="C13"/>
    <hyperlink r:id="rId4" ref="C15"/>
    <hyperlink r:id="rId5" location="page=3" ref="C16"/>
    <hyperlink r:id="rId6" location="page=6" ref="C17"/>
    <hyperlink r:id="rId7" location="page=3" ref="C18"/>
    <hyperlink r:id="rId8" location="page=4" ref="C20"/>
    <hyperlink r:id="rId9" ref="C25"/>
    <hyperlink r:id="rId10" location="page=5" ref="C28"/>
    <hyperlink r:id="rId11" ref="C40"/>
    <hyperlink r:id="rId12" ref="C41"/>
    <hyperlink r:id="rId13" ref="C42"/>
    <hyperlink r:id="rId14" ref="C43"/>
    <hyperlink r:id="rId15" ref="C46"/>
    <hyperlink r:id="rId16" ref="C47"/>
    <hyperlink r:id="rId17" location="page=65" ref="C48"/>
    <hyperlink r:id="rId18" location="page=3" ref="C49"/>
    <hyperlink r:id="rId19" location="page=3" ref="C50"/>
    <hyperlink r:id="rId20" location="page=3" ref="C51"/>
    <hyperlink r:id="rId21" location="page=3" ref="C52"/>
    <hyperlink r:id="rId22" ref="C56"/>
  </hyperlinks>
  <drawing r:id="rId2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88"/>
    <col customWidth="1" min="2" max="2" width="10.75"/>
    <col customWidth="1" min="5" max="5" width="19.63"/>
    <col customWidth="1" min="7" max="7" width="14.63"/>
    <col customWidth="1" min="9" max="9" width="22.75"/>
  </cols>
  <sheetData>
    <row r="1">
      <c r="A1" s="1" t="s">
        <v>10</v>
      </c>
      <c r="B1" s="7">
        <f>(B2+B3)/(B4*B5*B6)</f>
        <v>10.97584962</v>
      </c>
    </row>
    <row r="2">
      <c r="A2" s="3" t="s">
        <v>1</v>
      </c>
      <c r="B2" s="4">
        <v>1.5</v>
      </c>
      <c r="C2" s="5" t="s">
        <v>215</v>
      </c>
    </row>
    <row r="3">
      <c r="A3" s="3" t="s">
        <v>3</v>
      </c>
      <c r="B3" s="4">
        <v>1.0</v>
      </c>
    </row>
    <row r="4">
      <c r="A4" s="3" t="s">
        <v>4</v>
      </c>
      <c r="B4" s="4">
        <v>0.3392</v>
      </c>
    </row>
    <row r="5">
      <c r="A5" s="3" t="s">
        <v>6</v>
      </c>
      <c r="B5" s="4">
        <v>0.79</v>
      </c>
    </row>
    <row r="6">
      <c r="A6" s="3" t="s">
        <v>8</v>
      </c>
      <c r="B6" s="4">
        <v>0.85</v>
      </c>
    </row>
    <row r="10">
      <c r="A10" s="30" t="s">
        <v>216</v>
      </c>
    </row>
    <row r="11">
      <c r="A11" s="55" t="s">
        <v>217</v>
      </c>
      <c r="B11" s="11" t="s">
        <v>218</v>
      </c>
    </row>
    <row r="12">
      <c r="A12" s="42" t="s">
        <v>217</v>
      </c>
      <c r="B12" s="10" t="s">
        <v>219</v>
      </c>
    </row>
    <row r="14">
      <c r="A14" s="30" t="s">
        <v>15</v>
      </c>
    </row>
    <row r="15">
      <c r="A15" s="5" t="s">
        <v>220</v>
      </c>
    </row>
    <row r="16">
      <c r="A16" s="11" t="s">
        <v>221</v>
      </c>
    </row>
    <row r="17">
      <c r="A17" s="5" t="s">
        <v>222</v>
      </c>
      <c r="B17" s="5">
        <v>2017.0</v>
      </c>
      <c r="C17" s="5"/>
      <c r="D17" s="5">
        <v>2018.0</v>
      </c>
      <c r="E17" s="5">
        <v>2019.0</v>
      </c>
      <c r="F17" s="5">
        <v>2020.0</v>
      </c>
      <c r="G17" s="5">
        <v>2021.0</v>
      </c>
    </row>
    <row r="18">
      <c r="A18" s="5" t="s">
        <v>223</v>
      </c>
      <c r="B18" s="56">
        <v>59100.0</v>
      </c>
      <c r="C18" s="56"/>
      <c r="D18" s="56">
        <v>57000.0</v>
      </c>
      <c r="E18" s="56">
        <v>60900.0</v>
      </c>
      <c r="F18" s="56">
        <v>56300.0</v>
      </c>
      <c r="G18" s="56">
        <v>56900.0</v>
      </c>
    </row>
    <row r="19">
      <c r="A19" s="5" t="s">
        <v>224</v>
      </c>
      <c r="B19" s="56">
        <v>18700.0</v>
      </c>
      <c r="C19" s="56"/>
      <c r="D19" s="56">
        <v>19600.0</v>
      </c>
      <c r="E19" s="56">
        <v>20700.0</v>
      </c>
      <c r="F19" s="56">
        <v>19300.0</v>
      </c>
      <c r="G19" s="56">
        <v>20100.0</v>
      </c>
    </row>
    <row r="20">
      <c r="A20" s="5" t="s">
        <v>15</v>
      </c>
      <c r="B20" s="38">
        <f>B19/B18</f>
        <v>0.3164128596</v>
      </c>
      <c r="C20" s="38"/>
      <c r="D20" s="38">
        <f t="shared" ref="D20:G20" si="1">D19/D18</f>
        <v>0.3438596491</v>
      </c>
      <c r="E20" s="38">
        <f t="shared" si="1"/>
        <v>0.3399014778</v>
      </c>
      <c r="F20" s="38">
        <f t="shared" si="1"/>
        <v>0.3428063943</v>
      </c>
      <c r="G20" s="38">
        <f t="shared" si="1"/>
        <v>0.3532513181</v>
      </c>
    </row>
    <row r="21">
      <c r="A21" s="5" t="s">
        <v>225</v>
      </c>
      <c r="B21" s="38">
        <f>AVERAGE(B20:G20)</f>
        <v>0.3392463398</v>
      </c>
    </row>
    <row r="23">
      <c r="A23" s="30" t="s">
        <v>148</v>
      </c>
    </row>
    <row r="24">
      <c r="A24" s="12">
        <v>0.8</v>
      </c>
      <c r="B24" s="11" t="s">
        <v>226</v>
      </c>
    </row>
    <row r="25">
      <c r="A25" s="12">
        <v>0.86</v>
      </c>
      <c r="B25" s="10" t="s">
        <v>227</v>
      </c>
    </row>
    <row r="26">
      <c r="A26" s="12">
        <v>0.65</v>
      </c>
      <c r="B26" s="10" t="s">
        <v>228</v>
      </c>
    </row>
    <row r="27">
      <c r="A27" s="12">
        <v>0.85</v>
      </c>
      <c r="B27" s="10" t="s">
        <v>229</v>
      </c>
    </row>
    <row r="28">
      <c r="A28" s="12">
        <f>AVERAGE(A24:A27)</f>
        <v>0.79</v>
      </c>
      <c r="B28" s="5" t="s">
        <v>230</v>
      </c>
    </row>
    <row r="30">
      <c r="A30" s="30" t="s">
        <v>231</v>
      </c>
    </row>
    <row r="31">
      <c r="A31" s="12">
        <v>0.85</v>
      </c>
      <c r="B31" s="11" t="s">
        <v>226</v>
      </c>
    </row>
  </sheetData>
  <mergeCells count="4">
    <mergeCell ref="A10:G10"/>
    <mergeCell ref="A14:G14"/>
    <mergeCell ref="A23:G23"/>
    <mergeCell ref="A30:G30"/>
  </mergeCells>
  <hyperlinks>
    <hyperlink r:id="rId1" ref="B11"/>
    <hyperlink r:id="rId2" ref="B12"/>
    <hyperlink r:id="rId3" ref="A16"/>
    <hyperlink r:id="rId4" ref="B24"/>
    <hyperlink r:id="rId5" ref="B25"/>
    <hyperlink r:id="rId6" ref="B26"/>
    <hyperlink r:id="rId7" ref="B27"/>
    <hyperlink r:id="rId8" ref="B31"/>
  </hyperlinks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1.0"/>
    <col customWidth="1" min="2" max="2" width="14.38"/>
    <col customWidth="1" min="3" max="3" width="11.63"/>
    <col customWidth="1" min="4" max="4" width="7.13"/>
    <col customWidth="1" min="5" max="7" width="16.38"/>
    <col customWidth="1" min="8" max="8" width="15.38"/>
    <col customWidth="1" min="11" max="11" width="16.13"/>
  </cols>
  <sheetData>
    <row r="1">
      <c r="A1" s="1" t="s">
        <v>10</v>
      </c>
      <c r="B1" s="7">
        <f>(B2+B3)/(B4*B5*B6)</f>
        <v>478.5621651</v>
      </c>
    </row>
    <row r="2">
      <c r="A2" s="3" t="s">
        <v>1</v>
      </c>
      <c r="B2" s="57">
        <v>1.777777777777778</v>
      </c>
    </row>
    <row r="3">
      <c r="A3" s="3" t="s">
        <v>3</v>
      </c>
      <c r="B3" s="4">
        <v>1.0</v>
      </c>
    </row>
    <row r="4">
      <c r="A4" s="3" t="s">
        <v>4</v>
      </c>
      <c r="B4" s="58">
        <v>0.0120644</v>
      </c>
    </row>
    <row r="5">
      <c r="A5" s="3" t="s">
        <v>6</v>
      </c>
      <c r="B5" s="4">
        <v>0.496</v>
      </c>
    </row>
    <row r="6">
      <c r="A6" s="3" t="s">
        <v>8</v>
      </c>
      <c r="B6" s="4">
        <v>0.97</v>
      </c>
    </row>
    <row r="8">
      <c r="A8" s="9" t="s">
        <v>232</v>
      </c>
    </row>
    <row r="9">
      <c r="A9" s="26" t="s">
        <v>233</v>
      </c>
      <c r="C9" s="24"/>
      <c r="D9" s="24"/>
      <c r="E9" s="24"/>
      <c r="F9" s="24"/>
      <c r="G9" s="24"/>
      <c r="H9" s="24"/>
      <c r="I9" s="24"/>
    </row>
    <row r="10">
      <c r="A10" s="59"/>
      <c r="B10" s="26"/>
      <c r="C10" s="60"/>
      <c r="D10" s="60"/>
      <c r="E10" s="20"/>
      <c r="F10" s="20"/>
      <c r="G10" s="20"/>
      <c r="H10" s="20"/>
      <c r="I10" s="24"/>
    </row>
    <row r="11">
      <c r="A11" s="59" t="s">
        <v>234</v>
      </c>
      <c r="B11" s="26" t="s">
        <v>235</v>
      </c>
      <c r="C11" s="60" t="s">
        <v>236</v>
      </c>
      <c r="D11" s="60" t="s">
        <v>237</v>
      </c>
      <c r="E11" s="20" t="s">
        <v>238</v>
      </c>
      <c r="F11" s="20" t="s">
        <v>239</v>
      </c>
      <c r="G11" s="20" t="s">
        <v>240</v>
      </c>
      <c r="H11" s="20"/>
      <c r="I11" s="24"/>
    </row>
    <row r="12">
      <c r="A12" s="10" t="s">
        <v>241</v>
      </c>
      <c r="B12" s="5"/>
      <c r="E12" s="61"/>
    </row>
    <row r="13">
      <c r="A13" s="5" t="s">
        <v>242</v>
      </c>
      <c r="B13" s="5">
        <v>2.48</v>
      </c>
      <c r="C13" s="62">
        <f t="shared" ref="C13:C15" si="1">B13*0.69904</f>
        <v>1.7336192</v>
      </c>
      <c r="D13" s="5" t="s">
        <v>243</v>
      </c>
      <c r="E13" s="56">
        <v>462.0</v>
      </c>
      <c r="F13" s="13">
        <f>E13/(E13+E14)</f>
        <v>0.3295292439</v>
      </c>
      <c r="G13" s="13">
        <f t="shared" ref="G13:G14" si="2">F13*0.8</f>
        <v>0.2636233951</v>
      </c>
    </row>
    <row r="14">
      <c r="A14" s="5" t="s">
        <v>244</v>
      </c>
      <c r="B14" s="5">
        <v>1.6</v>
      </c>
      <c r="C14" s="62">
        <f t="shared" si="1"/>
        <v>1.118464</v>
      </c>
      <c r="D14" s="5" t="s">
        <v>243</v>
      </c>
      <c r="E14" s="56">
        <v>940.0</v>
      </c>
      <c r="F14" s="13">
        <f>E14/(E13+E14)</f>
        <v>0.6704707561</v>
      </c>
      <c r="G14" s="13">
        <f t="shared" si="2"/>
        <v>0.5363766049</v>
      </c>
    </row>
    <row r="15">
      <c r="A15" s="5" t="s">
        <v>245</v>
      </c>
      <c r="B15" s="5">
        <v>0.42</v>
      </c>
      <c r="C15" s="62">
        <f t="shared" si="1"/>
        <v>0.2935968</v>
      </c>
      <c r="D15" s="5" t="s">
        <v>246</v>
      </c>
      <c r="E15" s="63" t="s">
        <v>247</v>
      </c>
      <c r="F15" s="63" t="s">
        <v>247</v>
      </c>
      <c r="G15" s="13">
        <v>0.1</v>
      </c>
    </row>
    <row r="16">
      <c r="A16" s="5"/>
      <c r="E16" s="61"/>
    </row>
    <row r="17">
      <c r="A17" s="5" t="s">
        <v>248</v>
      </c>
      <c r="B17" s="64">
        <f>((0.0173*0.2636)+(0.0112*0.5364)+(0.0029*0.1))/0.9</f>
        <v>0.0120644</v>
      </c>
      <c r="E17" s="61"/>
    </row>
    <row r="18">
      <c r="E18" s="61"/>
    </row>
    <row r="19">
      <c r="A19" s="5" t="s">
        <v>249</v>
      </c>
      <c r="B19" s="11" t="s">
        <v>250</v>
      </c>
    </row>
    <row r="20">
      <c r="A20" s="5" t="s">
        <v>249</v>
      </c>
      <c r="B20" s="11" t="s">
        <v>251</v>
      </c>
    </row>
    <row r="21">
      <c r="A21" s="5" t="s">
        <v>249</v>
      </c>
      <c r="B21" s="11" t="s">
        <v>252</v>
      </c>
    </row>
    <row r="22">
      <c r="A22" s="5" t="s">
        <v>253</v>
      </c>
      <c r="B22" s="11" t="s">
        <v>254</v>
      </c>
    </row>
    <row r="23">
      <c r="A23" s="5" t="s">
        <v>255</v>
      </c>
      <c r="B23" s="10" t="s">
        <v>256</v>
      </c>
    </row>
    <row r="24">
      <c r="A24" s="9" t="s">
        <v>257</v>
      </c>
    </row>
    <row r="25">
      <c r="A25" s="26" t="s">
        <v>258</v>
      </c>
      <c r="B25" s="5"/>
    </row>
    <row r="26">
      <c r="A26" s="5" t="s">
        <v>259</v>
      </c>
      <c r="B26" s="10" t="s">
        <v>260</v>
      </c>
    </row>
    <row r="27">
      <c r="A27" s="5" t="s">
        <v>261</v>
      </c>
      <c r="B27" s="11" t="s">
        <v>262</v>
      </c>
    </row>
    <row r="28">
      <c r="A28" s="5" t="s">
        <v>261</v>
      </c>
      <c r="B28" s="10" t="s">
        <v>263</v>
      </c>
    </row>
    <row r="30">
      <c r="A30" s="26" t="s">
        <v>264</v>
      </c>
    </row>
    <row r="31">
      <c r="A31" s="65" t="s">
        <v>265</v>
      </c>
      <c r="B31" s="10" t="s">
        <v>266</v>
      </c>
    </row>
    <row r="32">
      <c r="A32" s="5" t="s">
        <v>267</v>
      </c>
      <c r="B32" s="10" t="s">
        <v>268</v>
      </c>
    </row>
    <row r="34">
      <c r="A34" s="9" t="s">
        <v>269</v>
      </c>
    </row>
    <row r="35">
      <c r="A35" s="5" t="s">
        <v>270</v>
      </c>
      <c r="I35" s="5"/>
    </row>
    <row r="36">
      <c r="A36" s="5" t="s">
        <v>271</v>
      </c>
      <c r="B36" s="11" t="s">
        <v>254</v>
      </c>
      <c r="I36" s="5"/>
    </row>
    <row r="37">
      <c r="A37" s="5"/>
      <c r="I37" s="5"/>
    </row>
    <row r="38">
      <c r="A38" s="5" t="s">
        <v>272</v>
      </c>
      <c r="B38" s="10" t="s">
        <v>273</v>
      </c>
    </row>
    <row r="39">
      <c r="A39" s="5" t="s">
        <v>274</v>
      </c>
      <c r="B39" s="10" t="s">
        <v>273</v>
      </c>
    </row>
    <row r="42">
      <c r="I42" s="42"/>
    </row>
  </sheetData>
  <mergeCells count="3">
    <mergeCell ref="A8:G8"/>
    <mergeCell ref="A24:G24"/>
    <mergeCell ref="A34:G34"/>
  </mergeCells>
  <hyperlinks>
    <hyperlink r:id="rId1" location="page=21" ref="A12"/>
    <hyperlink r:id="rId2" location="page=21" ref="B19"/>
    <hyperlink r:id="rId3" ref="B20"/>
    <hyperlink r:id="rId4" ref="B21"/>
    <hyperlink r:id="rId5" ref="B22"/>
    <hyperlink r:id="rId6" ref="B23"/>
    <hyperlink r:id="rId7" ref="B26"/>
    <hyperlink r:id="rId8" ref="B27"/>
    <hyperlink r:id="rId9" ref="B28"/>
    <hyperlink r:id="rId10" ref="B31"/>
    <hyperlink r:id="rId11" ref="B32"/>
    <hyperlink r:id="rId12" ref="B36"/>
    <hyperlink r:id="rId13" ref="B38"/>
    <hyperlink r:id="rId14" ref="B39"/>
  </hyperlinks>
  <drawing r:id="rId15"/>
</worksheet>
</file>